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S:\Reports\Tx Workforce Audits\2023 Audit\"/>
    </mc:Choice>
  </mc:AlternateContent>
  <xr:revisionPtr revIDLastSave="0" documentId="8_{5F6E3A55-7876-4D63-8450-1E405C377B4E}" xr6:coauthVersionLast="47" xr6:coauthVersionMax="47" xr10:uidLastSave="{00000000-0000-0000-0000-000000000000}"/>
  <bookViews>
    <workbookView xWindow="28680" yWindow="-120" windowWidth="29040" windowHeight="15840" tabRatio="796" firstSheet="1" activeTab="2" xr2:uid="{00000000-000D-0000-FFFF-FFFF00000000}"/>
  </bookViews>
  <sheets>
    <sheet name="Table of Contents" sheetId="3" r:id="rId1"/>
    <sheet name="Instructions" sheetId="5" r:id="rId2"/>
    <sheet name="Data Inputs" sheetId="1" r:id="rId3"/>
    <sheet name="Final Results" sheetId="4" r:id="rId4"/>
    <sheet name="Officials Admin Calculations" sheetId="2" r:id="rId5"/>
    <sheet name="Admin Support Calculations" sheetId="6" r:id="rId6"/>
    <sheet name="Service Maint Calculations" sheetId="7" r:id="rId7"/>
    <sheet name="Professional Calculations" sheetId="8" r:id="rId8"/>
    <sheet name="Protective Service Calculations" sheetId="9" r:id="rId9"/>
    <sheet name="Technical Calculations" sheetId="11" r:id="rId10"/>
    <sheet name="Skilled Craft Calculations" sheetId="10" r:id="rId11"/>
  </sheets>
  <definedNames>
    <definedName name="Administrative_TAB6">'Admin Support Calculations'!$A$1</definedName>
    <definedName name="ColumnTitle_Instructions_2..A41">Instructions!$A$1</definedName>
    <definedName name="ColumnTitle_Step3_10..A24">'Skilled Craft Calculations'!$A$21</definedName>
    <definedName name="ColumnTitle_Step3_11..A24">'Technical Calculations'!$A$21</definedName>
    <definedName name="ColumnTitle_Step3_5..A24">'Officials Admin Calculations'!$A$21</definedName>
    <definedName name="ColumnTitle_Step3_6..A24">'Admin Support Calculations'!$A$21</definedName>
    <definedName name="ColumnTitle_Step3_7..A24">'Service Maint Calculations'!$A$21</definedName>
    <definedName name="ColumnTitle_Step3_8..A24">'Professional Calculations'!$A$21</definedName>
    <definedName name="ColumnTitle_Step3_9..A24">'Protective Service Calculations'!$A$21</definedName>
    <definedName name="ColumnTitle_Step5_10..A36">'Skilled Craft Calculations'!$A$33</definedName>
    <definedName name="ColumnTitle_Step5_11..A36">'Technical Calculations'!$A$33</definedName>
    <definedName name="ColumnTitle_Step5_5..A36">'Officials Admin Calculations'!$A$33</definedName>
    <definedName name="ColumnTitle_Step5_6..A36">'Admin Support Calculations'!$A$33</definedName>
    <definedName name="ColumnTitle_Step5_7..A36">'Service Maint Calculations'!$A$33</definedName>
    <definedName name="ColumnTitle_Step5_8..A36">'Professional Calculations'!$A$33</definedName>
    <definedName name="ColumnTitle_Step5_9..A36">'Protective Service Calculations'!$A$33</definedName>
    <definedName name="Data_Input">'Data Inputs'!$A$1</definedName>
    <definedName name="Final_Results">'Final Results'!$A$1</definedName>
    <definedName name="Job_Category_Administrative_Support">'Final Results'!$A$17</definedName>
    <definedName name="Job_Category_Officials_Admin">'Final Results'!$A$12</definedName>
    <definedName name="Job_Category_Professional">'Final Results'!$A$27</definedName>
    <definedName name="Job_category_Protective_Services">'Final Results'!$A$32</definedName>
    <definedName name="Job_Category_Service_Maintenance">'Final Results'!$A$22</definedName>
    <definedName name="Job_Category_Skilled_Craft">'Final Results'!$A$37</definedName>
    <definedName name="Job_Category_Technical">'Final Results'!$A$42</definedName>
    <definedName name="Officials_Administrative_TAB5">'Officials Admin Calculations'!$A$1</definedName>
    <definedName name="_xlnm.Print_Area" localSheetId="5">'Admin Support Calculations'!$A$1:$F$38</definedName>
    <definedName name="_xlnm.Print_Area" localSheetId="2">'Data Inputs'!$A$1:$G$27</definedName>
    <definedName name="_xlnm.Print_Area" localSheetId="3">'Final Results'!$A$1:$B$48</definedName>
    <definedName name="_xlnm.Print_Area" localSheetId="1">Instructions!$A$1:$A$33</definedName>
    <definedName name="_xlnm.Print_Area" localSheetId="4">'Officials Admin Calculations'!$A$1:$F$38</definedName>
    <definedName name="_xlnm.Print_Area" localSheetId="7">'Professional Calculations'!$A$1:$F$38</definedName>
    <definedName name="_xlnm.Print_Area" localSheetId="8">'Protective Service Calculations'!$A$1:$F$38</definedName>
    <definedName name="_xlnm.Print_Area" localSheetId="6">'Service Maint Calculations'!$A$1:$F$38</definedName>
    <definedName name="_xlnm.Print_Area" localSheetId="10">'Skilled Craft Calculations'!$A$1:$F$38</definedName>
    <definedName name="_xlnm.Print_Area" localSheetId="0">'Table of Contents'!$A$1:$A$11</definedName>
    <definedName name="_xlnm.Print_Area" localSheetId="9">'Technical Calculations'!$A$1:$F$38</definedName>
    <definedName name="Service_Maintenance">'Service Maint Calculations'!$A$1</definedName>
    <definedName name="Skilled_Craft_TAB10">'Skilled Craft Calculations'!$A$1</definedName>
    <definedName name="Table_of_contents">'Table of Contents'!$A$1</definedName>
    <definedName name="Title_Job_3..G13">'Data Inputs'!$A$4</definedName>
    <definedName name="Title_Step1_10..F14">'Skilled Craft Calculations'!$A$10</definedName>
    <definedName name="Title_Step1_11..F14">'Technical Calculations'!$A$10</definedName>
    <definedName name="Title_Step1_5..F14">'Officials Admin Calculations'!$A$10</definedName>
    <definedName name="Title_Step1_6..F14">'Admin Support Calculations'!$A$10</definedName>
    <definedName name="Title_Step1_7..F14">'Service Maint Calculations'!$A$10</definedName>
    <definedName name="Title_Step1_8..F14">'Professional Calculations'!$A$10</definedName>
    <definedName name="Title_Step1_9..F14">'Protective Service Calculations'!$A$10</definedName>
    <definedName name="Title_Step2_10..F18">'Skilled Craft Calculations'!$A$16</definedName>
    <definedName name="Title_Step2_11..F18">'Technical Calculations'!$A$16</definedName>
    <definedName name="Title_Step2_5..F18">'Officials Admin Calculations'!$A$16</definedName>
    <definedName name="Title_Step2_6..F18">'Admin Support Calculations'!$A$16</definedName>
    <definedName name="Title_Step2_7..F18">'Service Maint Calculations'!$A$16</definedName>
    <definedName name="Title_Step2_8..F18">'Professional Calculations'!$A$16</definedName>
    <definedName name="Title_Step2_9..F18">'Protective Service Calculations'!$A$16</definedName>
    <definedName name="Title_Step4_10..F30">'Skilled Craft Calculations'!$A$26</definedName>
    <definedName name="Title_Step4_11..F30">'Technical Calculations'!$A$26</definedName>
    <definedName name="Title_Step4_5..F30">'Officials Admin Calculations'!$A$26</definedName>
    <definedName name="Title_Step4_6..F30">'Admin Support Calculations'!$A$26</definedName>
    <definedName name="Title_Step4_7..F30">'Service Maint Calculations'!$A$26</definedName>
    <definedName name="Title_Step4_8..F30">'Professional Calculations'!$A$26</definedName>
    <definedName name="Title_Step4_9..F30">'Protective Service Calculations'!$A$26</definedName>
    <definedName name="Title_Workforce_3..F23">'Data Inputs'!$A$16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8" l="1"/>
  <c r="G5" i="1"/>
  <c r="E13" i="11"/>
  <c r="D13" i="11"/>
  <c r="C13" i="11"/>
  <c r="G7" i="1" l="1"/>
  <c r="E13" i="10" l="1"/>
  <c r="D13" i="10"/>
  <c r="C13" i="10"/>
  <c r="E13" i="9"/>
  <c r="D13" i="9"/>
  <c r="C13" i="9"/>
  <c r="E13" i="8"/>
  <c r="D13" i="8"/>
  <c r="C13" i="8"/>
  <c r="E13" i="7"/>
  <c r="D13" i="7"/>
  <c r="C13" i="7"/>
  <c r="F13" i="7" l="1"/>
  <c r="E13" i="6"/>
  <c r="D13" i="6"/>
  <c r="F13" i="6" s="1"/>
  <c r="C13" i="6"/>
  <c r="G6" i="1" l="1"/>
  <c r="B11" i="6" s="1"/>
  <c r="B11" i="7"/>
  <c r="G8" i="1"/>
  <c r="B11" i="8" s="1"/>
  <c r="G9" i="1"/>
  <c r="B11" i="9" s="1"/>
  <c r="G10" i="1"/>
  <c r="B11" i="10" s="1"/>
  <c r="G11" i="1"/>
  <c r="B11" i="11" s="1"/>
  <c r="C12" i="1"/>
  <c r="D12" i="1"/>
  <c r="E12" i="1"/>
  <c r="F12" i="1"/>
  <c r="B12" i="1"/>
  <c r="C13" i="2"/>
  <c r="E13" i="2"/>
  <c r="D13" i="2"/>
  <c r="E11" i="8" l="1"/>
  <c r="E12" i="8" s="1"/>
  <c r="E17" i="8" s="1"/>
  <c r="E18" i="8" s="1"/>
  <c r="D11" i="8"/>
  <c r="D12" i="8" s="1"/>
  <c r="D17" i="8" s="1"/>
  <c r="D18" i="8" s="1"/>
  <c r="C11" i="8"/>
  <c r="C12" i="8" s="1"/>
  <c r="C17" i="8" s="1"/>
  <c r="C18" i="8" s="1"/>
  <c r="C14" i="8"/>
  <c r="E14" i="8"/>
  <c r="D14" i="8"/>
  <c r="C14" i="7"/>
  <c r="D14" i="7"/>
  <c r="F14" i="7"/>
  <c r="E14" i="7"/>
  <c r="D11" i="2"/>
  <c r="E14" i="2"/>
  <c r="C14" i="2"/>
  <c r="D14" i="2"/>
  <c r="E14" i="11"/>
  <c r="D11" i="11"/>
  <c r="D12" i="11" s="1"/>
  <c r="D17" i="11" s="1"/>
  <c r="D18" i="11" s="1"/>
  <c r="C11" i="11"/>
  <c r="C12" i="11" s="1"/>
  <c r="E11" i="11"/>
  <c r="E12" i="11" s="1"/>
  <c r="E17" i="11" s="1"/>
  <c r="D14" i="11"/>
  <c r="C14" i="11"/>
  <c r="C11" i="10"/>
  <c r="C12" i="10" s="1"/>
  <c r="C17" i="10" s="1"/>
  <c r="C18" i="10" s="1"/>
  <c r="E11" i="10"/>
  <c r="E12" i="10" s="1"/>
  <c r="E17" i="10" s="1"/>
  <c r="E18" i="10" s="1"/>
  <c r="D14" i="10"/>
  <c r="D11" i="10"/>
  <c r="D12" i="10" s="1"/>
  <c r="D17" i="10" s="1"/>
  <c r="D18" i="10" s="1"/>
  <c r="E14" i="10"/>
  <c r="C14" i="10"/>
  <c r="D14" i="9"/>
  <c r="E11" i="9"/>
  <c r="E12" i="9" s="1"/>
  <c r="E17" i="9" s="1"/>
  <c r="E18" i="9" s="1"/>
  <c r="D11" i="9"/>
  <c r="D12" i="9" s="1"/>
  <c r="D17" i="9" s="1"/>
  <c r="D18" i="9" s="1"/>
  <c r="C11" i="9"/>
  <c r="C12" i="9" s="1"/>
  <c r="C17" i="9" s="1"/>
  <c r="C18" i="9" s="1"/>
  <c r="C14" i="9"/>
  <c r="E14" i="9"/>
  <c r="C14" i="6"/>
  <c r="D14" i="6"/>
  <c r="E14" i="6"/>
  <c r="F14" i="6"/>
  <c r="D11" i="7"/>
  <c r="C11" i="7"/>
  <c r="E11" i="7"/>
  <c r="E12" i="7" s="1"/>
  <c r="E17" i="7" s="1"/>
  <c r="E18" i="7" s="1"/>
  <c r="G12" i="1"/>
  <c r="E11" i="6"/>
  <c r="C11" i="6"/>
  <c r="C12" i="6" s="1"/>
  <c r="C17" i="6" s="1"/>
  <c r="C18" i="6" s="1"/>
  <c r="D11" i="6"/>
  <c r="D12" i="6" s="1"/>
  <c r="D17" i="6" s="1"/>
  <c r="D18" i="6" s="1"/>
  <c r="E11" i="2"/>
  <c r="C11" i="2"/>
  <c r="C12" i="2" s="1"/>
  <c r="C17" i="2" s="1"/>
  <c r="C18" i="2" s="1"/>
  <c r="F13" i="2"/>
  <c r="F14" i="2" s="1"/>
  <c r="E18" i="11" l="1"/>
  <c r="E27" i="11" s="1"/>
  <c r="E28" i="11" s="1"/>
  <c r="E29" i="11" s="1"/>
  <c r="E30" i="11" s="1"/>
  <c r="A36" i="11" s="1"/>
  <c r="A45" i="4" s="1"/>
  <c r="F11" i="10"/>
  <c r="F12" i="10" s="1"/>
  <c r="C17" i="11"/>
  <c r="C18" i="11" s="1"/>
  <c r="F11" i="8"/>
  <c r="F12" i="8" s="1"/>
  <c r="F13" i="9"/>
  <c r="F14" i="9" s="1"/>
  <c r="E27" i="8"/>
  <c r="E28" i="8" s="1"/>
  <c r="E29" i="8" s="1"/>
  <c r="E30" i="8" s="1"/>
  <c r="A36" i="8" s="1"/>
  <c r="A30" i="4" s="1"/>
  <c r="A24" i="8"/>
  <c r="A23" i="8"/>
  <c r="D27" i="8"/>
  <c r="D28" i="8" s="1"/>
  <c r="D29" i="8" s="1"/>
  <c r="D30" i="8" s="1"/>
  <c r="A35" i="8" s="1"/>
  <c r="A29" i="4" s="1"/>
  <c r="F13" i="8"/>
  <c r="C27" i="8"/>
  <c r="C28" i="8" s="1"/>
  <c r="C29" i="8" s="1"/>
  <c r="C30" i="8" s="1"/>
  <c r="A34" i="8" s="1"/>
  <c r="A28" i="4" s="1"/>
  <c r="A22" i="8"/>
  <c r="D27" i="11"/>
  <c r="D28" i="11" s="1"/>
  <c r="D29" i="11" s="1"/>
  <c r="D30" i="11" s="1"/>
  <c r="A35" i="11" s="1"/>
  <c r="A44" i="4" s="1"/>
  <c r="A23" i="11"/>
  <c r="F11" i="11"/>
  <c r="F12" i="11" s="1"/>
  <c r="A22" i="10"/>
  <c r="C27" i="10"/>
  <c r="C28" i="10" s="1"/>
  <c r="C29" i="10" s="1"/>
  <c r="C30" i="10" s="1"/>
  <c r="A34" i="10" s="1"/>
  <c r="A38" i="4" s="1"/>
  <c r="A24" i="10"/>
  <c r="E27" i="10"/>
  <c r="E28" i="10" s="1"/>
  <c r="F13" i="10"/>
  <c r="D27" i="10"/>
  <c r="D28" i="10" s="1"/>
  <c r="D29" i="10" s="1"/>
  <c r="D30" i="10" s="1"/>
  <c r="A35" i="10" s="1"/>
  <c r="A39" i="4" s="1"/>
  <c r="A23" i="10"/>
  <c r="D27" i="9"/>
  <c r="D28" i="9" s="1"/>
  <c r="D29" i="9" s="1"/>
  <c r="D30" i="9" s="1"/>
  <c r="A35" i="9" s="1"/>
  <c r="A34" i="4" s="1"/>
  <c r="A23" i="9"/>
  <c r="A24" i="9"/>
  <c r="E27" i="9"/>
  <c r="E28" i="9" s="1"/>
  <c r="E29" i="9" s="1"/>
  <c r="E30" i="9" s="1"/>
  <c r="A36" i="9" s="1"/>
  <c r="A35" i="4" s="1"/>
  <c r="C27" i="9"/>
  <c r="C28" i="9" s="1"/>
  <c r="C29" i="9" s="1"/>
  <c r="C30" i="9" s="1"/>
  <c r="A34" i="9" s="1"/>
  <c r="A33" i="4" s="1"/>
  <c r="A22" i="9"/>
  <c r="F11" i="9"/>
  <c r="F12" i="9" s="1"/>
  <c r="F11" i="7"/>
  <c r="F12" i="7" s="1"/>
  <c r="F17" i="7" s="1"/>
  <c r="C12" i="7"/>
  <c r="C17" i="7" s="1"/>
  <c r="A24" i="7"/>
  <c r="E27" i="7"/>
  <c r="E28" i="7" s="1"/>
  <c r="E29" i="7" s="1"/>
  <c r="E30" i="7" s="1"/>
  <c r="A36" i="7" s="1"/>
  <c r="A25" i="4" s="1"/>
  <c r="D12" i="7"/>
  <c r="D17" i="7" s="1"/>
  <c r="D18" i="7" s="1"/>
  <c r="F11" i="6"/>
  <c r="F12" i="6" s="1"/>
  <c r="F17" i="6" s="1"/>
  <c r="E12" i="6"/>
  <c r="E17" i="6" s="1"/>
  <c r="E12" i="2"/>
  <c r="E17" i="2" s="1"/>
  <c r="F11" i="2"/>
  <c r="F12" i="2" s="1"/>
  <c r="A23" i="6"/>
  <c r="D27" i="6"/>
  <c r="D28" i="6" s="1"/>
  <c r="D29" i="6" s="1"/>
  <c r="D30" i="6" s="1"/>
  <c r="C27" i="6"/>
  <c r="C28" i="6" s="1"/>
  <c r="C29" i="6" s="1"/>
  <c r="C30" i="6" s="1"/>
  <c r="A34" i="6" s="1"/>
  <c r="A18" i="4" s="1"/>
  <c r="A22" i="6"/>
  <c r="D12" i="2"/>
  <c r="D17" i="2" s="1"/>
  <c r="C27" i="2"/>
  <c r="C28" i="2" s="1"/>
  <c r="C29" i="2" s="1"/>
  <c r="C30" i="2" s="1"/>
  <c r="A22" i="2"/>
  <c r="F13" i="11" l="1"/>
  <c r="F14" i="11" s="1"/>
  <c r="A24" i="11"/>
  <c r="D18" i="2"/>
  <c r="A23" i="2" s="1"/>
  <c r="E18" i="2"/>
  <c r="A24" i="2" s="1"/>
  <c r="E18" i="6"/>
  <c r="A24" i="6" s="1"/>
  <c r="F18" i="6"/>
  <c r="F27" i="6" s="1"/>
  <c r="F28" i="6" s="1"/>
  <c r="F29" i="6" s="1"/>
  <c r="F30" i="6" s="1"/>
  <c r="C18" i="7"/>
  <c r="A22" i="7" s="1"/>
  <c r="F18" i="7"/>
  <c r="F27" i="7" s="1"/>
  <c r="F28" i="7" s="1"/>
  <c r="F29" i="7" s="1"/>
  <c r="F30" i="7" s="1"/>
  <c r="A22" i="11"/>
  <c r="C27" i="11"/>
  <c r="C28" i="11" s="1"/>
  <c r="C29" i="11" s="1"/>
  <c r="C30" i="11" s="1"/>
  <c r="A34" i="11" s="1"/>
  <c r="A43" i="4" s="1"/>
  <c r="E29" i="10"/>
  <c r="E30" i="10" s="1"/>
  <c r="A36" i="10" s="1"/>
  <c r="A40" i="4" s="1"/>
  <c r="F17" i="8"/>
  <c r="A35" i="6"/>
  <c r="A19" i="4" s="1"/>
  <c r="F17" i="10"/>
  <c r="F14" i="10"/>
  <c r="F17" i="9"/>
  <c r="D27" i="7"/>
  <c r="D28" i="7" s="1"/>
  <c r="D29" i="7" s="1"/>
  <c r="D30" i="7" s="1"/>
  <c r="A35" i="7" s="1"/>
  <c r="A24" i="4" s="1"/>
  <c r="A23" i="7"/>
  <c r="A34" i="2"/>
  <c r="A13" i="4" s="1"/>
  <c r="F17" i="2"/>
  <c r="F17" i="11" l="1"/>
  <c r="F18" i="11" s="1"/>
  <c r="F27" i="11" s="1"/>
  <c r="F28" i="11" s="1"/>
  <c r="F29" i="11" s="1"/>
  <c r="F30" i="11" s="1"/>
  <c r="C27" i="7"/>
  <c r="C28" i="7" s="1"/>
  <c r="C29" i="7" s="1"/>
  <c r="C30" i="7" s="1"/>
  <c r="A34" i="7" s="1"/>
  <c r="A23" i="4" s="1"/>
  <c r="E27" i="6"/>
  <c r="E28" i="6" s="1"/>
  <c r="E29" i="6" s="1"/>
  <c r="E30" i="6" s="1"/>
  <c r="A36" i="6" s="1"/>
  <c r="A20" i="4" s="1"/>
  <c r="E27" i="2"/>
  <c r="E28" i="2" s="1"/>
  <c r="E29" i="2" s="1"/>
  <c r="E30" i="2" s="1"/>
  <c r="A36" i="2" s="1"/>
  <c r="A15" i="4" s="1"/>
  <c r="D27" i="2"/>
  <c r="D28" i="2" s="1"/>
  <c r="D29" i="2" s="1"/>
  <c r="D30" i="2" s="1"/>
  <c r="A35" i="2" s="1"/>
  <c r="A14" i="4" s="1"/>
  <c r="F18" i="2"/>
  <c r="F27" i="2" s="1"/>
  <c r="F28" i="2" s="1"/>
  <c r="F29" i="2" s="1"/>
  <c r="F30" i="2" s="1"/>
  <c r="F18" i="10"/>
  <c r="F27" i="10" s="1"/>
  <c r="F28" i="10" s="1"/>
  <c r="F29" i="10" s="1"/>
  <c r="F30" i="10" s="1"/>
  <c r="F18" i="9"/>
  <c r="F27" i="9" s="1"/>
  <c r="F28" i="9" s="1"/>
  <c r="F29" i="9" s="1"/>
  <c r="F30" i="9" s="1"/>
  <c r="F18" i="8"/>
  <c r="F27" i="8" s="1"/>
  <c r="F28" i="8" s="1"/>
  <c r="F29" i="8" s="1"/>
  <c r="F30" i="8" s="1"/>
  <c r="D13" i="1"/>
  <c r="F13" i="1"/>
  <c r="E13" i="1"/>
  <c r="C13" i="1"/>
  <c r="B13" i="1"/>
  <c r="G13" i="1" l="1"/>
</calcChain>
</file>

<file path=xl/sharedStrings.xml><?xml version="1.0" encoding="utf-8"?>
<sst xmlns="http://schemas.openxmlformats.org/spreadsheetml/2006/main" count="510" uniqueCount="105">
  <si>
    <t xml:space="preserve">Table of Contents </t>
  </si>
  <si>
    <t>Instructions  TAB2</t>
  </si>
  <si>
    <t>Data Inputs TAB3</t>
  </si>
  <si>
    <t>Final Results TAB4</t>
  </si>
  <si>
    <t>Officials/Administrative Calculations TAB5</t>
  </si>
  <si>
    <t>Administrative Support Calculations TAB6</t>
  </si>
  <si>
    <t>Service Maintenance Calculations TAB7</t>
  </si>
  <si>
    <t>Professional Calculations TAB8</t>
  </si>
  <si>
    <t>Protective Services Calculations TAB9</t>
  </si>
  <si>
    <t>Skilled Craft Calculations TAB10</t>
  </si>
  <si>
    <t>Technical Calculations TAB11</t>
  </si>
  <si>
    <r>
      <t xml:space="preserve">Instructions for determining </t>
    </r>
    <r>
      <rPr>
        <b/>
        <u/>
        <sz val="12"/>
        <color theme="1"/>
        <rFont val="Verdana"/>
        <family val="2"/>
      </rPr>
      <t>Underutilization</t>
    </r>
    <r>
      <rPr>
        <b/>
        <sz val="12"/>
        <color theme="1"/>
        <rFont val="Verdana"/>
        <family val="2"/>
      </rPr>
      <t xml:space="preserve">: </t>
    </r>
  </si>
  <si>
    <t>I.  Methodology</t>
  </si>
  <si>
    <t>This tool works for all agencies regardless of size; if an agency has less than 30 employees IN A SINGLE JOB CATEGORY (NOT the total for the agency), the tool will return a result of “Inconclusive; sample too small” for Females, African-Americans and Hispanics in that job category.  One common method for calculating Underutilization includes the 4/5th Rule (80%) paired with the Flip Flop Rule.  This is the method used to calculate Underutilization in this document.  All pages are protected and formulas hidden.</t>
  </si>
  <si>
    <t>II.  Layout of Spreadsheet</t>
  </si>
  <si>
    <t>The spreadsheet consists of 11 TABs consisting of:</t>
  </si>
  <si>
    <t>1.) Table of Contents (by TAB)</t>
  </si>
  <si>
    <t>2.) Instructions</t>
  </si>
  <si>
    <t>3.) Data Inputs (User entries and Government defaults)</t>
  </si>
  <si>
    <t>4.) Final Results  (of Underutilization Calculations)</t>
  </si>
  <si>
    <t>5.) Officials/Administrators Calculations</t>
  </si>
  <si>
    <t>6.) Administrative Support Calculations</t>
  </si>
  <si>
    <t>7.) Service Maintenance Calculations</t>
  </si>
  <si>
    <t>8.) Professional Calculations</t>
  </si>
  <si>
    <t>9.) Protective Service Calculations</t>
  </si>
  <si>
    <t>10.) Skilled Craft Calculations</t>
  </si>
  <si>
    <t>11.) Technical Calculations</t>
  </si>
  <si>
    <t>The last seven TABs of calculations are the Job Categories listed on the Statewide Civilian Workforce Composition.</t>
  </si>
  <si>
    <t>III.  Information on pertinent TABs</t>
  </si>
  <si>
    <t>It is only necessary for the User to visit two tabs, 'Data Inputs' and 'Final Results'.</t>
  </si>
  <si>
    <r>
      <rPr>
        <u/>
        <sz val="12"/>
        <color theme="1"/>
        <rFont val="Verdana"/>
        <family val="2"/>
      </rPr>
      <t>Tab 3</t>
    </r>
    <r>
      <rPr>
        <sz val="12"/>
        <color theme="1"/>
        <rFont val="Verdana"/>
        <family val="2"/>
      </rPr>
      <t>: 'Data Inputs' consists of two tables: one for Agency Employment Data to be entered, the other is Availability information from the government, which is already populated.</t>
    </r>
  </si>
  <si>
    <r>
      <rPr>
        <u/>
        <sz val="12"/>
        <color theme="1"/>
        <rFont val="Verdana"/>
        <family val="2"/>
      </rPr>
      <t>Tab 4</t>
    </r>
    <r>
      <rPr>
        <sz val="12"/>
        <color theme="1"/>
        <rFont val="Verdana"/>
        <family val="2"/>
      </rPr>
      <t>: 'Final Results' displays the Utilization conclusions for those Job Categories entered for your agency.</t>
    </r>
  </si>
  <si>
    <r>
      <rPr>
        <u/>
        <sz val="12"/>
        <color theme="1"/>
        <rFont val="Verdana"/>
        <family val="2"/>
      </rPr>
      <t>Tabs 5 - 11</t>
    </r>
    <r>
      <rPr>
        <sz val="12"/>
        <color theme="1"/>
        <rFont val="Verdana"/>
        <family val="2"/>
      </rPr>
      <t>:  Each tab completes the sequence of computations required to compute the results of Underutilization for each Job Category, as appropriate.  They are visible to the user for their information only, if wanted.  It is not necessary for the user to access these tabs.</t>
    </r>
  </si>
  <si>
    <t>IV. Entering Data:</t>
  </si>
  <si>
    <t>a.) Data is entered by the user in the 'Agency Employment Data' table on Tab 3 for each Job Category as appropriate for the Agency.  This area is shaded green and has Data Validation comments in each cell, identifying the required Job Category and Demographic information.</t>
  </si>
  <si>
    <t>b.) - All Job Categories and/or Demographics not used by the agency should have cells set to zero.         - The table has been initially set to zeroes, and must remain so if not used for input data.                                         - Before entering data, ensure that all cells in the table have maintained this status.                                        - Do not set cells to blanks. If correcting an entry, input a zero; do not delete.</t>
  </si>
  <si>
    <t>c.) For each appropriate Job Category,  the number of Males, Females, Whites, African-Americans, and Hispanics is entered.  All demographics must be entered.  Do not enter only the protected groups.  The total number of employees is the sum of Males + Females.</t>
  </si>
  <si>
    <t>d.) Once data is manually entered, the appropriate Calculation tabs will populate and complete the computations, using embedded  formulae.  The 'Final Results' tab will then automatically populate with the final conclusions.</t>
  </si>
  <si>
    <t>For any potential underutilization, the agency must develop a specific recruitment strategy in a Recruitment Plan.</t>
  </si>
  <si>
    <t>Table of Contents</t>
  </si>
  <si>
    <t>Data Inputs</t>
  </si>
  <si>
    <t>Instructions:  Enter the appropriate number of employees in locations B5 through F11</t>
  </si>
  <si>
    <t>Agency Employment Data</t>
  </si>
  <si>
    <t>Job category:</t>
  </si>
  <si>
    <t>Male</t>
  </si>
  <si>
    <t>Female</t>
  </si>
  <si>
    <t>White</t>
  </si>
  <si>
    <t>African- American</t>
  </si>
  <si>
    <t>Hispanic</t>
  </si>
  <si>
    <t>Total Employees</t>
  </si>
  <si>
    <t>Officials/Administrators (A)</t>
  </si>
  <si>
    <t>Administrative Support (C)</t>
  </si>
  <si>
    <t>Service Maintenance (M)</t>
  </si>
  <si>
    <t>Professional (P)</t>
  </si>
  <si>
    <t>Protective Services (R)</t>
  </si>
  <si>
    <t>Skilled Craft (S)</t>
  </si>
  <si>
    <t>Technical (T)</t>
  </si>
  <si>
    <t>Agency Grand Totals (#)</t>
  </si>
  <si>
    <t>Agency Grand Totals (%'s)</t>
  </si>
  <si>
    <t>Availability information from Government source (%'s)</t>
  </si>
  <si>
    <t>Workforce Composition (%)</t>
  </si>
  <si>
    <t>Service Maintenanace (M)</t>
  </si>
  <si>
    <t>Skilled Craft  &amp; Operatives (S)</t>
  </si>
  <si>
    <t>Table1, Statewide Civilian Workforce Composition,  Texas Labor Code Sections 21.0035</t>
  </si>
  <si>
    <t>Source:  2022 1-Year PUMS file from the American Community Survey (ACS), US Census Bureau</t>
  </si>
  <si>
    <t>End of Worksheet</t>
  </si>
  <si>
    <t xml:space="preserve">Underutilization Final Results: </t>
  </si>
  <si>
    <t>Instructions: Listed are the final results for each Job Category.  Those categories not chosen will display "Job Category Empty".</t>
  </si>
  <si>
    <t>On This Page:</t>
  </si>
  <si>
    <t>Officials/Administrators</t>
  </si>
  <si>
    <t>Administrative Support</t>
  </si>
  <si>
    <t>Service Maintenance</t>
  </si>
  <si>
    <t>Professional</t>
  </si>
  <si>
    <t>Protective Services</t>
  </si>
  <si>
    <t>Skilled Craft</t>
  </si>
  <si>
    <t>Technical</t>
  </si>
  <si>
    <t>Blank</t>
  </si>
  <si>
    <t>Instructions:  The following tables are a mathematical sequence of 5 steps and must be completed as such.  The hyperlinks are in case you want to review a section.  Control-Home keys will return to top of page at any time.</t>
  </si>
  <si>
    <t>On this Page:</t>
  </si>
  <si>
    <t>Step 1.  Percent Calculations</t>
  </si>
  <si>
    <t xml:space="preserve">Step 2.  4/5th (80%) Rule </t>
  </si>
  <si>
    <t>Step 3.  Preliminary Results based on 4/5th Rule</t>
  </si>
  <si>
    <t xml:space="preserve">Step 4.  Flip Flop Rule </t>
  </si>
  <si>
    <t xml:space="preserve">Step 5.  Preliminary Results based on Flip Flop Rule </t>
  </si>
  <si>
    <t>Step 1.  Percent Calculations:</t>
  </si>
  <si>
    <t>Total in Job Category</t>
  </si>
  <si>
    <t>Total Minorities</t>
  </si>
  <si>
    <t># In Job Category</t>
  </si>
  <si>
    <t>% Job category</t>
  </si>
  <si>
    <t>--</t>
  </si>
  <si>
    <t>Expected #'s</t>
  </si>
  <si>
    <t>Step 2.  4/5th (80%) Rule :</t>
  </si>
  <si>
    <t>4/5th Rule (80%)</t>
  </si>
  <si>
    <t>Fail 4/5ths? (See Note 1)</t>
  </si>
  <si>
    <t xml:space="preserve">Note 1) If '4/5th rule(80%)' is less than 0.80, 4/5ths Rule fails.   </t>
  </si>
  <si>
    <t>Step 3.  Preliminary Results based on 4/5th Rule:</t>
  </si>
  <si>
    <t>N/A</t>
  </si>
  <si>
    <t>Adjusted  #  in Job Category</t>
  </si>
  <si>
    <t>Adjusted Job category %</t>
  </si>
  <si>
    <t>Adjusted 4/5th Rule (80%)</t>
  </si>
  <si>
    <t>Fail/Pass Flip Flop Rule (&gt;= 0.80)?  (See Note 2)</t>
  </si>
  <si>
    <t>Note 2) If results reverse (pass), indication is that the sample size is too small.  Analysis is Inconclusive.</t>
  </si>
  <si>
    <t xml:space="preserve">Step 5.  Preliminary Results based on Flip Flop Rule: </t>
  </si>
  <si>
    <t>Protective Services Calculations  TAB9</t>
  </si>
  <si>
    <t>African-American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</si>
</sst>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5" x14ac:knownFonts="1">
    <font>
      <sz val="11"/>
      <color theme="1"/>
      <name val="Calibri"/>
      <family val="2"/>
      <scheme val="minor"/>
    </font>
    <font>
      <u/>
      <sz val="11"/>
      <color theme="10"/>
      <name val="Calibri"/>
      <family val="2"/>
      <scheme val="minor"/>
    </font>
    <font>
      <sz val="12"/>
      <color theme="1"/>
      <name val="Verdana"/>
      <family val="2"/>
    </font>
    <font>
      <b/>
      <sz val="12"/>
      <color theme="1"/>
      <name val="Verdana"/>
      <family val="2"/>
    </font>
    <font>
      <u/>
      <sz val="12"/>
      <color theme="10"/>
      <name val="Verdana"/>
      <family val="2"/>
    </font>
    <font>
      <b/>
      <sz val="12"/>
      <color theme="5" tint="-0.249977111117893"/>
      <name val="Verdana"/>
      <family val="2"/>
    </font>
    <font>
      <sz val="12"/>
      <color theme="0"/>
      <name val="Verdana"/>
      <family val="2"/>
    </font>
    <font>
      <b/>
      <sz val="12"/>
      <color theme="0"/>
      <name val="Verdana"/>
      <family val="2"/>
    </font>
    <font>
      <sz val="11"/>
      <color theme="1"/>
      <name val="Verdana"/>
      <family val="2"/>
    </font>
    <font>
      <sz val="12"/>
      <color theme="10"/>
      <name val="Verdana"/>
      <family val="2"/>
    </font>
    <font>
      <b/>
      <u/>
      <sz val="12"/>
      <color theme="1"/>
      <name val="Verdana"/>
      <family val="2"/>
    </font>
    <font>
      <u/>
      <sz val="12"/>
      <color theme="1"/>
      <name val="Verdana"/>
      <family val="2"/>
    </font>
    <font>
      <b/>
      <sz val="12"/>
      <color rgb="FF000000"/>
      <name val="Verdana"/>
      <family val="2"/>
    </font>
    <font>
      <u/>
      <sz val="12"/>
      <color theme="10"/>
      <name val="Verdana"/>
    </font>
    <font>
      <sz val="12"/>
      <color rgb="FF000000"/>
      <name val="Verdana"/>
      <family val="2"/>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39">
    <border>
      <left/>
      <right/>
      <top/>
      <bottom/>
      <diagonal/>
    </border>
    <border>
      <left style="medium">
        <color indexed="64"/>
      </left>
      <right style="thin">
        <color indexed="64"/>
      </right>
      <top style="medium">
        <color indexed="64"/>
      </top>
      <bottom/>
      <diagonal/>
    </border>
    <border>
      <left style="medium">
        <color theme="1"/>
      </left>
      <right/>
      <top style="medium">
        <color indexed="64"/>
      </top>
      <bottom/>
      <diagonal/>
    </border>
    <border>
      <left style="medium">
        <color theme="1"/>
      </left>
      <right style="thin">
        <color theme="1"/>
      </right>
      <top style="medium">
        <color indexed="64"/>
      </top>
      <bottom/>
      <diagonal/>
    </border>
    <border>
      <left style="medium">
        <color theme="1"/>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theme="1"/>
      </top>
      <bottom style="medium">
        <color theme="1"/>
      </bottom>
      <diagonal/>
    </border>
    <border>
      <left style="medium">
        <color indexed="64"/>
      </left>
      <right/>
      <top style="medium">
        <color theme="1"/>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s>
  <cellStyleXfs count="2">
    <xf numFmtId="0" fontId="0" fillId="0" borderId="0"/>
    <xf numFmtId="0" fontId="1" fillId="0" borderId="0" applyNumberFormat="0" applyFill="0" applyBorder="0" applyAlignment="0" applyProtection="0"/>
  </cellStyleXfs>
  <cellXfs count="122">
    <xf numFmtId="0" fontId="0" fillId="0" borderId="0" xfId="0"/>
    <xf numFmtId="0" fontId="3" fillId="0" borderId="0" xfId="0" applyFont="1" applyProtection="1">
      <protection hidden="1"/>
    </xf>
    <xf numFmtId="0" fontId="2" fillId="0" borderId="0" xfId="0" applyFont="1" applyProtection="1">
      <protection hidden="1"/>
    </xf>
    <xf numFmtId="0" fontId="3" fillId="0" borderId="25" xfId="0" applyFont="1" applyBorder="1" applyAlignment="1" applyProtection="1">
      <alignment wrapText="1"/>
      <protection hidden="1"/>
    </xf>
    <xf numFmtId="0" fontId="2" fillId="0" borderId="0" xfId="0" applyFont="1" applyAlignment="1" applyProtection="1">
      <alignment wrapText="1"/>
      <protection hidden="1"/>
    </xf>
    <xf numFmtId="0" fontId="4" fillId="0" borderId="0" xfId="1" applyFont="1" applyProtection="1">
      <protection hidden="1"/>
    </xf>
    <xf numFmtId="0" fontId="3" fillId="0" borderId="6" xfId="0" applyFont="1" applyBorder="1" applyAlignment="1" applyProtection="1">
      <alignment horizontal="center" wrapText="1"/>
      <protection hidden="1"/>
    </xf>
    <xf numFmtId="0" fontId="3" fillId="0" borderId="19" xfId="0" applyFont="1" applyBorder="1" applyAlignment="1" applyProtection="1">
      <alignment horizontal="center" wrapText="1"/>
      <protection hidden="1"/>
    </xf>
    <xf numFmtId="0" fontId="3" fillId="0" borderId="26" xfId="0" applyFont="1" applyBorder="1" applyAlignment="1" applyProtection="1">
      <alignment horizontal="left"/>
      <protection hidden="1"/>
    </xf>
    <xf numFmtId="1" fontId="2" fillId="0" borderId="9" xfId="0" applyNumberFormat="1" applyFont="1" applyBorder="1" applyAlignment="1" applyProtection="1">
      <alignment horizontal="center"/>
      <protection hidden="1"/>
    </xf>
    <xf numFmtId="0" fontId="3" fillId="0" borderId="9" xfId="0" quotePrefix="1"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0" fontId="3" fillId="0" borderId="26" xfId="0" applyFont="1" applyBorder="1" applyAlignment="1" applyProtection="1">
      <alignment horizontal="left" wrapText="1"/>
      <protection hidden="1"/>
    </xf>
    <xf numFmtId="0" fontId="3" fillId="0" borderId="9" xfId="0" quotePrefix="1" applyFont="1" applyBorder="1" applyAlignment="1" applyProtection="1">
      <alignment horizontal="center" wrapText="1"/>
      <protection hidden="1"/>
    </xf>
    <xf numFmtId="2" fontId="2" fillId="0" borderId="9" xfId="0" applyNumberFormat="1" applyFont="1" applyBorder="1" applyAlignment="1" applyProtection="1">
      <alignment horizontal="center"/>
      <protection hidden="1"/>
    </xf>
    <xf numFmtId="2" fontId="2" fillId="0" borderId="21" xfId="0" applyNumberFormat="1" applyFont="1" applyBorder="1" applyAlignment="1" applyProtection="1">
      <alignment horizontal="center"/>
      <protection hidden="1"/>
    </xf>
    <xf numFmtId="0" fontId="3" fillId="0" borderId="34" xfId="0" applyFont="1" applyBorder="1" applyAlignment="1" applyProtection="1">
      <alignment horizontal="left"/>
      <protection hidden="1"/>
    </xf>
    <xf numFmtId="0" fontId="3" fillId="0" borderId="23" xfId="0" quotePrefix="1" applyFont="1" applyBorder="1" applyAlignment="1" applyProtection="1">
      <alignment horizontal="center"/>
      <protection hidden="1"/>
    </xf>
    <xf numFmtId="2" fontId="2" fillId="0" borderId="23"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3" fillId="0" borderId="0" xfId="0" applyFont="1" applyAlignment="1" applyProtection="1">
      <alignment horizontal="left"/>
      <protection hidden="1"/>
    </xf>
    <xf numFmtId="0" fontId="3" fillId="0" borderId="0" xfId="0" quotePrefix="1" applyFont="1" applyAlignment="1" applyProtection="1">
      <alignment horizontal="center"/>
      <protection hidden="1"/>
    </xf>
    <xf numFmtId="2" fontId="2" fillId="0" borderId="0" xfId="0" applyNumberFormat="1" applyFont="1" applyAlignment="1" applyProtection="1">
      <alignment horizontal="center"/>
      <protection hidden="1"/>
    </xf>
    <xf numFmtId="0" fontId="3" fillId="0" borderId="23" xfId="0" quotePrefix="1" applyFont="1" applyBorder="1" applyAlignment="1" applyProtection="1">
      <alignment horizontal="center" wrapText="1"/>
      <protection hidden="1"/>
    </xf>
    <xf numFmtId="0" fontId="2" fillId="0" borderId="0" xfId="0" quotePrefix="1" applyFont="1" applyAlignment="1" applyProtection="1">
      <alignment horizontal="center"/>
      <protection hidden="1"/>
    </xf>
    <xf numFmtId="0" fontId="3" fillId="0" borderId="0" xfId="0" quotePrefix="1" applyFont="1" applyAlignment="1" applyProtection="1">
      <alignment horizontal="center" wrapText="1"/>
      <protection hidden="1"/>
    </xf>
    <xf numFmtId="0" fontId="6" fillId="0" borderId="0" xfId="0" applyFont="1" applyProtection="1">
      <protection hidden="1"/>
    </xf>
    <xf numFmtId="0" fontId="7" fillId="0" borderId="0" xfId="0" applyFont="1" applyAlignment="1" applyProtection="1">
      <alignment horizontal="left"/>
      <protection hidden="1"/>
    </xf>
    <xf numFmtId="0" fontId="2" fillId="0" borderId="0" xfId="0" quotePrefix="1" applyFont="1" applyAlignment="1" applyProtection="1">
      <alignment horizontal="left"/>
      <protection hidden="1"/>
    </xf>
    <xf numFmtId="2" fontId="6"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0" fontId="9" fillId="0" borderId="0" xfId="1" quotePrefix="1" applyFont="1" applyFill="1" applyBorder="1" applyAlignment="1" applyProtection="1">
      <alignment horizontal="left"/>
      <protection hidden="1"/>
    </xf>
    <xf numFmtId="0" fontId="2" fillId="0" borderId="0" xfId="1" quotePrefix="1" applyFont="1" applyFill="1" applyBorder="1" applyAlignment="1" applyProtection="1">
      <alignment horizontal="left"/>
      <protection hidden="1"/>
    </xf>
    <xf numFmtId="0" fontId="3" fillId="0" borderId="9" xfId="0" applyFont="1" applyBorder="1" applyAlignment="1" applyProtection="1">
      <alignment horizontal="left"/>
      <protection hidden="1"/>
    </xf>
    <xf numFmtId="0" fontId="3" fillId="0" borderId="8" xfId="0" applyFont="1" applyBorder="1" applyAlignment="1" applyProtection="1">
      <alignment horizontal="left"/>
      <protection hidden="1"/>
    </xf>
    <xf numFmtId="164" fontId="2" fillId="0" borderId="21" xfId="0" applyNumberFormat="1" applyFont="1" applyBorder="1" applyAlignment="1" applyProtection="1">
      <alignment horizontal="center"/>
      <protection hidden="1"/>
    </xf>
    <xf numFmtId="0" fontId="3" fillId="0" borderId="27" xfId="0" applyFont="1" applyBorder="1" applyAlignment="1" applyProtection="1">
      <alignment horizontal="left"/>
      <protection hidden="1"/>
    </xf>
    <xf numFmtId="2" fontId="2" fillId="0" borderId="24" xfId="0" applyNumberFormat="1" applyFont="1" applyBorder="1" applyAlignment="1" applyProtection="1">
      <alignment horizontal="center"/>
      <protection hidden="1"/>
    </xf>
    <xf numFmtId="1" fontId="2" fillId="0" borderId="21" xfId="0" applyNumberFormat="1" applyFont="1" applyBorder="1" applyAlignment="1" applyProtection="1">
      <alignment horizontal="center"/>
      <protection hidden="1"/>
    </xf>
    <xf numFmtId="0" fontId="3" fillId="0" borderId="8" xfId="0" applyFont="1" applyBorder="1" applyAlignment="1" applyProtection="1">
      <alignment horizontal="left" wrapText="1"/>
      <protection hidden="1"/>
    </xf>
    <xf numFmtId="0" fontId="2" fillId="0" borderId="38" xfId="0" quotePrefix="1" applyFont="1" applyBorder="1" applyAlignment="1" applyProtection="1">
      <alignment horizontal="left"/>
      <protection hidden="1"/>
    </xf>
    <xf numFmtId="0" fontId="2" fillId="0" borderId="32" xfId="0" quotePrefix="1" applyFont="1" applyBorder="1" applyAlignment="1" applyProtection="1">
      <alignment horizontal="left"/>
      <protection hidden="1"/>
    </xf>
    <xf numFmtId="0" fontId="9" fillId="0" borderId="0" xfId="1" applyFont="1" applyProtection="1">
      <protection hidden="1"/>
    </xf>
    <xf numFmtId="0" fontId="9" fillId="0" borderId="0" xfId="1" applyFont="1" applyFill="1" applyBorder="1" applyProtection="1">
      <protection hidden="1"/>
    </xf>
    <xf numFmtId="0" fontId="3" fillId="0" borderId="28" xfId="0" applyFont="1" applyBorder="1" applyProtection="1">
      <protection hidden="1"/>
    </xf>
    <xf numFmtId="0" fontId="2" fillId="0" borderId="11" xfId="0" applyFont="1" applyBorder="1" applyProtection="1">
      <protection hidden="1"/>
    </xf>
    <xf numFmtId="0" fontId="3" fillId="0" borderId="29" xfId="0" applyFont="1" applyBorder="1" applyProtection="1">
      <protection hidden="1"/>
    </xf>
    <xf numFmtId="0" fontId="3" fillId="0" borderId="30" xfId="0" applyFont="1" applyBorder="1" applyProtection="1">
      <protection hidden="1"/>
    </xf>
    <xf numFmtId="0" fontId="2" fillId="0" borderId="31" xfId="0" applyFont="1" applyBorder="1" applyAlignment="1" applyProtection="1">
      <alignment horizontal="center"/>
      <protection hidden="1"/>
    </xf>
    <xf numFmtId="2" fontId="2" fillId="0" borderId="13" xfId="0" applyNumberFormat="1" applyFont="1" applyBorder="1" applyAlignment="1" applyProtection="1">
      <alignment horizontal="center"/>
      <protection hidden="1"/>
    </xf>
    <xf numFmtId="0" fontId="2" fillId="0" borderId="35" xfId="0" applyFont="1" applyBorder="1" applyAlignment="1" applyProtection="1">
      <alignment horizontal="center"/>
      <protection hidden="1"/>
    </xf>
    <xf numFmtId="0" fontId="2"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2" xfId="0" applyFont="1" applyBorder="1" applyAlignment="1" applyProtection="1">
      <alignment horizontal="center"/>
      <protection hidden="1"/>
    </xf>
    <xf numFmtId="2" fontId="2" fillId="0" borderId="14" xfId="0" applyNumberFormat="1" applyFont="1" applyBorder="1" applyAlignment="1" applyProtection="1">
      <alignment horizontal="center"/>
      <protection hidden="1"/>
    </xf>
    <xf numFmtId="0" fontId="2" fillId="0" borderId="7" xfId="0" applyFont="1" applyBorder="1" applyProtection="1">
      <protection hidden="1"/>
    </xf>
    <xf numFmtId="0" fontId="2" fillId="0" borderId="10" xfId="0" applyFont="1" applyBorder="1" applyProtection="1">
      <protection hidden="1"/>
    </xf>
    <xf numFmtId="0" fontId="2" fillId="0" borderId="12" xfId="0" applyFont="1" applyBorder="1" applyProtection="1">
      <protection hidden="1"/>
    </xf>
    <xf numFmtId="0" fontId="8" fillId="0" borderId="0" xfId="0" applyFont="1" applyProtection="1">
      <protection hidden="1"/>
    </xf>
    <xf numFmtId="0" fontId="2" fillId="0" borderId="0" xfId="0" applyFont="1" applyAlignment="1" applyProtection="1">
      <alignment horizontal="left" wrapText="1"/>
      <protection hidden="1"/>
    </xf>
    <xf numFmtId="0" fontId="9" fillId="0" borderId="0" xfId="1" applyFont="1" applyBorder="1" applyProtection="1">
      <protection hidden="1"/>
    </xf>
    <xf numFmtId="0" fontId="5" fillId="0" borderId="0" xfId="0" applyFont="1" applyProtection="1">
      <protection hidden="1"/>
    </xf>
    <xf numFmtId="0" fontId="7" fillId="0" borderId="0" xfId="0" applyFont="1" applyProtection="1">
      <protection hidden="1"/>
    </xf>
    <xf numFmtId="0" fontId="6" fillId="0" borderId="0" xfId="0" quotePrefix="1" applyFont="1" applyAlignment="1" applyProtection="1">
      <alignment horizontal="left"/>
      <protection hidden="1"/>
    </xf>
    <xf numFmtId="0" fontId="4" fillId="0" borderId="0" xfId="1" quotePrefix="1" applyFont="1" applyFill="1" applyBorder="1" applyAlignment="1" applyProtection="1">
      <alignment horizontal="left"/>
      <protection hidden="1"/>
    </xf>
    <xf numFmtId="0" fontId="2" fillId="0" borderId="26" xfId="0" applyFont="1" applyBorder="1" applyProtection="1">
      <protection hidden="1"/>
    </xf>
    <xf numFmtId="2" fontId="3" fillId="0" borderId="0" xfId="0" applyNumberFormat="1" applyFont="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left" vertical="top" wrapText="1"/>
      <protection hidden="1"/>
    </xf>
    <xf numFmtId="0" fontId="10" fillId="0" borderId="0" xfId="0" applyFont="1" applyAlignment="1" applyProtection="1">
      <alignment horizontal="left"/>
      <protection hidden="1"/>
    </xf>
    <xf numFmtId="0" fontId="3" fillId="0" borderId="0" xfId="0" applyFont="1" applyAlignment="1" applyProtection="1">
      <alignment wrapText="1"/>
      <protection hidden="1"/>
    </xf>
    <xf numFmtId="0" fontId="4" fillId="0" borderId="0" xfId="1" applyFont="1" applyAlignment="1" applyProtection="1">
      <alignment horizontal="left"/>
      <protection hidden="1"/>
    </xf>
    <xf numFmtId="0" fontId="2" fillId="0" borderId="0" xfId="0" applyFont="1" applyProtection="1">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wrapText="1"/>
      <protection locked="0"/>
    </xf>
    <xf numFmtId="0" fontId="3" fillId="0" borderId="4" xfId="0" applyFont="1" applyBorder="1" applyProtection="1">
      <protection locked="0"/>
    </xf>
    <xf numFmtId="0" fontId="3" fillId="0" borderId="0" xfId="0" applyFont="1" applyProtection="1">
      <protection locked="0"/>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5" fillId="0" borderId="0" xfId="0" applyFont="1" applyProtection="1">
      <protection locked="0"/>
    </xf>
    <xf numFmtId="0" fontId="2" fillId="0" borderId="0" xfId="0" quotePrefix="1" applyFont="1" applyAlignment="1" applyProtection="1">
      <alignment horizontal="left"/>
      <protection locked="0"/>
    </xf>
    <xf numFmtId="2" fontId="2" fillId="0" borderId="0" xfId="0" applyNumberFormat="1" applyFont="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9" fillId="0" borderId="0" xfId="1" applyFont="1" applyFill="1" applyBorder="1" applyProtection="1">
      <protection locked="0"/>
    </xf>
    <xf numFmtId="165" fontId="2" fillId="0" borderId="9" xfId="0" applyNumberFormat="1" applyFont="1" applyBorder="1" applyAlignment="1" applyProtection="1">
      <alignment horizontal="center"/>
      <protection hidden="1"/>
    </xf>
    <xf numFmtId="165" fontId="2" fillId="0" borderId="21" xfId="0" applyNumberFormat="1" applyFont="1" applyBorder="1" applyAlignment="1" applyProtection="1">
      <alignment horizontal="center"/>
      <protection hidden="1"/>
    </xf>
    <xf numFmtId="165" fontId="2" fillId="0" borderId="0" xfId="0" applyNumberFormat="1" applyFont="1" applyAlignment="1" applyProtection="1">
      <alignment horizontal="center"/>
      <protection hidden="1"/>
    </xf>
    <xf numFmtId="165" fontId="2" fillId="0" borderId="0" xfId="0" applyNumberFormat="1" applyFont="1" applyProtection="1">
      <protection hidden="1"/>
    </xf>
    <xf numFmtId="165" fontId="2" fillId="0" borderId="0" xfId="0" applyNumberFormat="1" applyFont="1" applyAlignment="1" applyProtection="1">
      <alignment wrapText="1"/>
      <protection hidden="1"/>
    </xf>
    <xf numFmtId="0" fontId="4" fillId="0" borderId="0" xfId="1" applyFont="1"/>
    <xf numFmtId="2" fontId="2" fillId="0" borderId="20" xfId="0" applyNumberFormat="1" applyFont="1" applyBorder="1" applyAlignment="1" applyProtection="1">
      <alignment horizontal="center"/>
      <protection hidden="1"/>
    </xf>
    <xf numFmtId="2" fontId="2" fillId="0" borderId="18" xfId="0" applyNumberFormat="1" applyFont="1" applyBorder="1" applyAlignment="1" applyProtection="1">
      <alignment horizontal="center"/>
      <protection hidden="1"/>
    </xf>
    <xf numFmtId="2" fontId="2" fillId="0" borderId="6" xfId="0" applyNumberFormat="1" applyFont="1" applyBorder="1" applyAlignment="1" applyProtection="1">
      <alignment horizontal="center"/>
      <protection hidden="1"/>
    </xf>
    <xf numFmtId="2" fontId="2" fillId="0" borderId="19" xfId="0" applyNumberFormat="1" applyFont="1" applyBorder="1" applyAlignment="1" applyProtection="1">
      <alignment horizontal="center"/>
      <protection hidden="1"/>
    </xf>
    <xf numFmtId="2" fontId="2" fillId="0" borderId="22" xfId="0" applyNumberFormat="1" applyFont="1" applyBorder="1" applyAlignment="1" applyProtection="1">
      <alignment horizontal="center"/>
      <protection hidden="1"/>
    </xf>
    <xf numFmtId="0" fontId="3" fillId="0" borderId="15" xfId="0" applyFont="1" applyBorder="1"/>
    <xf numFmtId="0" fontId="3" fillId="0" borderId="1" xfId="0" applyFont="1" applyBorder="1" applyAlignment="1">
      <alignment horizontal="center"/>
    </xf>
    <xf numFmtId="0" fontId="3" fillId="0" borderId="16" xfId="0" applyFont="1" applyBorder="1" applyAlignment="1">
      <alignment horizontal="center"/>
    </xf>
    <xf numFmtId="0" fontId="3" fillId="0" borderId="16" xfId="0" applyFont="1" applyBorder="1" applyAlignment="1">
      <alignment wrapText="1"/>
    </xf>
    <xf numFmtId="0" fontId="3" fillId="0" borderId="17" xfId="0" applyFont="1" applyBorder="1"/>
    <xf numFmtId="2" fontId="12" fillId="0" borderId="33" xfId="0" applyNumberFormat="1" applyFont="1" applyBorder="1" applyAlignment="1" applyProtection="1">
      <alignment horizontal="left"/>
      <protection hidden="1"/>
    </xf>
    <xf numFmtId="0" fontId="12" fillId="0" borderId="33" xfId="0" applyFont="1" applyBorder="1" applyProtection="1">
      <protection hidden="1"/>
    </xf>
    <xf numFmtId="0" fontId="12" fillId="0" borderId="15" xfId="0" applyFont="1" applyBorder="1" applyAlignment="1" applyProtection="1">
      <alignment horizontal="left"/>
      <protection hidden="1"/>
    </xf>
    <xf numFmtId="0" fontId="12" fillId="3" borderId="15" xfId="0" applyFont="1" applyFill="1" applyBorder="1" applyAlignment="1" applyProtection="1">
      <alignment horizontal="left"/>
      <protection hidden="1"/>
    </xf>
    <xf numFmtId="0" fontId="13" fillId="0" borderId="0" xfId="1" applyFont="1"/>
    <xf numFmtId="0" fontId="12" fillId="0" borderId="8" xfId="0" applyFont="1" applyBorder="1" applyAlignment="1" applyProtection="1">
      <alignment horizontal="left"/>
      <protection hidden="1"/>
    </xf>
    <xf numFmtId="0" fontId="12" fillId="0" borderId="8" xfId="0" applyFont="1" applyBorder="1" applyAlignment="1" applyProtection="1">
      <alignment horizontal="left" wrapText="1"/>
      <protection hidden="1"/>
    </xf>
    <xf numFmtId="0" fontId="12" fillId="0" borderId="34" xfId="0" applyFont="1" applyBorder="1" applyAlignment="1" applyProtection="1">
      <alignment horizontal="left"/>
      <protection hidden="1"/>
    </xf>
    <xf numFmtId="0" fontId="12" fillId="0" borderId="0" xfId="0" applyFont="1" applyAlignment="1" applyProtection="1">
      <alignment horizontal="left"/>
      <protection hidden="1"/>
    </xf>
    <xf numFmtId="0" fontId="14" fillId="0" borderId="0" xfId="0" applyFont="1" applyProtection="1">
      <protection hidden="1"/>
    </xf>
    <xf numFmtId="0" fontId="14" fillId="0" borderId="38" xfId="0" quotePrefix="1" applyFont="1" applyBorder="1" applyAlignment="1" applyProtection="1">
      <alignment horizontal="left"/>
      <protection hidden="1"/>
    </xf>
    <xf numFmtId="0" fontId="14" fillId="0" borderId="32" xfId="0" quotePrefix="1" applyFont="1" applyBorder="1" applyAlignment="1" applyProtection="1">
      <alignment horizontal="left"/>
      <protection hidden="1"/>
    </xf>
    <xf numFmtId="0" fontId="12" fillId="0" borderId="0" xfId="0" applyFont="1" applyProtection="1">
      <protection hidden="1"/>
    </xf>
    <xf numFmtId="0" fontId="14" fillId="0" borderId="0" xfId="0" quotePrefix="1" applyFont="1" applyAlignment="1" applyProtection="1">
      <alignment horizontal="left"/>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zoomScaleNormal="100" workbookViewId="0">
      <selection activeCell="A12" sqref="A12"/>
    </sheetView>
  </sheetViews>
  <sheetFormatPr defaultColWidth="0" defaultRowHeight="15" x14ac:dyDescent="0.2"/>
  <cols>
    <col min="1" max="1" width="76.7109375" style="2" customWidth="1"/>
    <col min="2" max="3" width="9.140625" style="2" customWidth="1"/>
    <col min="4" max="16384" width="9.140625" style="2" hidden="1"/>
  </cols>
  <sheetData>
    <row r="1" spans="1:1" x14ac:dyDescent="0.2">
      <c r="A1" s="1" t="s">
        <v>0</v>
      </c>
    </row>
    <row r="2" spans="1:1" x14ac:dyDescent="0.2">
      <c r="A2" s="5" t="s">
        <v>1</v>
      </c>
    </row>
    <row r="3" spans="1:1" x14ac:dyDescent="0.2">
      <c r="A3" s="42" t="s">
        <v>2</v>
      </c>
    </row>
    <row r="4" spans="1:1" x14ac:dyDescent="0.2">
      <c r="A4" s="42" t="s">
        <v>3</v>
      </c>
    </row>
    <row r="5" spans="1:1" x14ac:dyDescent="0.2">
      <c r="A5" s="42" t="s">
        <v>4</v>
      </c>
    </row>
    <row r="6" spans="1:1" x14ac:dyDescent="0.2">
      <c r="A6" s="42" t="s">
        <v>5</v>
      </c>
    </row>
    <row r="7" spans="1:1" x14ac:dyDescent="0.2">
      <c r="A7" s="42" t="s">
        <v>6</v>
      </c>
    </row>
    <row r="8" spans="1:1" x14ac:dyDescent="0.2">
      <c r="A8" s="43" t="s">
        <v>7</v>
      </c>
    </row>
    <row r="9" spans="1:1" x14ac:dyDescent="0.2">
      <c r="A9" s="43" t="s">
        <v>8</v>
      </c>
    </row>
    <row r="10" spans="1:1" x14ac:dyDescent="0.2">
      <c r="A10" s="42" t="s">
        <v>9</v>
      </c>
    </row>
    <row r="11" spans="1:1" x14ac:dyDescent="0.2">
      <c r="A11" s="42" t="s">
        <v>10</v>
      </c>
    </row>
  </sheetData>
  <sheetProtection sheet="1" objects="1" scenarios="1"/>
  <hyperlinks>
    <hyperlink ref="A8" location="'Professional Calculations'!A1" display="Professional Calculations TAB8" xr:uid="{00000000-0004-0000-0000-000000000000}"/>
    <hyperlink ref="A9" location="'Protective Service Calculations'!A1" display="Protective Services (R)" xr:uid="{00000000-0004-0000-0000-000001000000}"/>
    <hyperlink ref="A6" location="Administrative_TAB6" display="Administrative Support Calculations TAB6" xr:uid="{00000000-0004-0000-0000-000002000000}"/>
    <hyperlink ref="A4" location="Final_Results" display="Final Results TAB4" xr:uid="{00000000-0004-0000-0000-000003000000}"/>
    <hyperlink ref="A7" location="'Service Maint Calculations'!A1" display="Service Maintenance Calculations TAB7" xr:uid="{00000000-0004-0000-0000-000004000000}"/>
    <hyperlink ref="A10" location="Skilled_Craft_TAB10" display="Skilled Craft Calculations TAB10" xr:uid="{00000000-0004-0000-0000-000005000000}"/>
    <hyperlink ref="A11" location="'Technical Calculations'!A1" display="Technical Calculations TAB11" xr:uid="{00000000-0004-0000-0000-000006000000}"/>
    <hyperlink ref="A3" location="'Data Inputs'!A1" display="Data Inputs TAB3" xr:uid="{00000000-0004-0000-0000-000007000000}"/>
    <hyperlink ref="A5" location="Officials_Administrative_TAB5" display="Officials/Administrative Calculations TAB5" xr:uid="{00000000-0004-0000-0000-000008000000}"/>
    <hyperlink ref="A2" location="ColumnTitle_Instructions_2..A41" display="Instructions  TAB2" xr:uid="{00000000-0004-0000-0000-000009000000}"/>
  </hyperlinks>
  <pageMargins left="0.7" right="0.7" top="0.75" bottom="0.75" header="0.3" footer="0.3"/>
  <pageSetup orientation="portrait" r:id="rId1"/>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8"/>
  <sheetViews>
    <sheetView topLeftCell="A10" zoomScaleNormal="100" workbookViewId="0">
      <selection activeCell="C18" sqref="C18:F18"/>
    </sheetView>
  </sheetViews>
  <sheetFormatPr defaultColWidth="0" defaultRowHeight="15" x14ac:dyDescent="0.2"/>
  <cols>
    <col min="1" max="1" width="90.85546875" style="2" customWidth="1"/>
    <col min="2" max="2" width="18" style="2" customWidth="1"/>
    <col min="3" max="3" width="12.5703125" style="2" customWidth="1"/>
    <col min="4" max="4" width="14.7109375" style="2" customWidth="1"/>
    <col min="5" max="5" width="13.42578125" style="2" customWidth="1"/>
    <col min="6" max="6" width="17" style="2" customWidth="1"/>
    <col min="7" max="7" width="9.140625" style="2" customWidth="1"/>
    <col min="8" max="16384" width="9.140625" style="2" hidden="1"/>
  </cols>
  <sheetData>
    <row r="1" spans="1:6" x14ac:dyDescent="0.2">
      <c r="A1" s="66" t="s">
        <v>10</v>
      </c>
    </row>
    <row r="2" spans="1:6" ht="51.75" customHeight="1" x14ac:dyDescent="0.2">
      <c r="A2" s="4" t="s">
        <v>77</v>
      </c>
      <c r="B2" s="4"/>
      <c r="C2" s="4"/>
      <c r="D2" s="4"/>
      <c r="E2" s="4"/>
      <c r="F2" s="4"/>
    </row>
    <row r="3" spans="1:6" x14ac:dyDescent="0.2">
      <c r="A3" s="1" t="s">
        <v>78</v>
      </c>
    </row>
    <row r="4" spans="1:6" x14ac:dyDescent="0.2">
      <c r="A4" s="5" t="s">
        <v>79</v>
      </c>
    </row>
    <row r="5" spans="1:6" x14ac:dyDescent="0.2">
      <c r="A5" s="5" t="s">
        <v>80</v>
      </c>
    </row>
    <row r="6" spans="1:6" x14ac:dyDescent="0.2">
      <c r="A6" s="5" t="s">
        <v>81</v>
      </c>
    </row>
    <row r="7" spans="1:6" x14ac:dyDescent="0.2">
      <c r="A7" s="5" t="s">
        <v>82</v>
      </c>
    </row>
    <row r="8" spans="1:6" x14ac:dyDescent="0.2">
      <c r="A8" s="5" t="s">
        <v>83</v>
      </c>
    </row>
    <row r="9" spans="1:6" ht="15.75" thickBot="1" x14ac:dyDescent="0.25">
      <c r="A9" s="5"/>
    </row>
    <row r="10" spans="1:6" ht="33.75" customHeight="1" x14ac:dyDescent="0.2">
      <c r="A10" s="109" t="s">
        <v>79</v>
      </c>
      <c r="B10" s="6" t="s">
        <v>85</v>
      </c>
      <c r="C10" s="6" t="s">
        <v>45</v>
      </c>
      <c r="D10" s="6" t="s">
        <v>47</v>
      </c>
      <c r="E10" s="6" t="s">
        <v>48</v>
      </c>
      <c r="F10" s="7" t="s">
        <v>86</v>
      </c>
    </row>
    <row r="11" spans="1:6" x14ac:dyDescent="0.2">
      <c r="A11" s="34" t="s">
        <v>87</v>
      </c>
      <c r="B11" s="9">
        <f>'Data Inputs'!G11</f>
        <v>265</v>
      </c>
      <c r="C11" s="9">
        <f>IF($B$11=0, "n/a", 'Data Inputs'!C11)</f>
        <v>173</v>
      </c>
      <c r="D11" s="9">
        <f>IF($B$11=0, "n/a", 'Data Inputs'!E11)</f>
        <v>0</v>
      </c>
      <c r="E11" s="9">
        <f>IF($B$11=0, "n/a", 'Data Inputs'!F11)</f>
        <v>149</v>
      </c>
      <c r="F11" s="38">
        <f>IF($B$11=0, "n/a", SUM(D11:E11))</f>
        <v>149</v>
      </c>
    </row>
    <row r="12" spans="1:6" x14ac:dyDescent="0.2">
      <c r="A12" s="34" t="s">
        <v>88</v>
      </c>
      <c r="B12" s="10" t="s">
        <v>89</v>
      </c>
      <c r="C12" s="14">
        <f>IF($B$11=0,"n/a",(C11/$B$11)*100)</f>
        <v>65.283018867924525</v>
      </c>
      <c r="D12" s="14">
        <f t="shared" ref="D12:F12" si="0">IF($B$11=0,"n/a",(D11/$B$11)*100)</f>
        <v>0</v>
      </c>
      <c r="E12" s="14">
        <f t="shared" si="0"/>
        <v>56.226415094339622</v>
      </c>
      <c r="F12" s="15">
        <f t="shared" si="0"/>
        <v>56.226415094339622</v>
      </c>
    </row>
    <row r="13" spans="1:6" ht="18" customHeight="1" x14ac:dyDescent="0.2">
      <c r="A13" s="39" t="s">
        <v>60</v>
      </c>
      <c r="B13" s="13" t="s">
        <v>89</v>
      </c>
      <c r="C13" s="14">
        <f>'Data Inputs'!C23</f>
        <v>58.306686490559891</v>
      </c>
      <c r="D13" s="14">
        <f>'Data Inputs'!E23</f>
        <v>17.593026334548565</v>
      </c>
      <c r="E13" s="14">
        <f>'Data Inputs'!F23</f>
        <v>28.187946801360514</v>
      </c>
      <c r="F13" s="15">
        <f>SUM(D13:E22)</f>
        <v>169.0952490231758</v>
      </c>
    </row>
    <row r="14" spans="1:6" ht="15.75" thickBot="1" x14ac:dyDescent="0.25">
      <c r="A14" s="16" t="s">
        <v>90</v>
      </c>
      <c r="B14" s="17" t="s">
        <v>89</v>
      </c>
      <c r="C14" s="18">
        <f>IF($B$11=0, "n/a", (C13*$B$11)/100)</f>
        <v>154.51271919998371</v>
      </c>
      <c r="D14" s="18">
        <f t="shared" ref="D14:F14" si="1">IF($B$11=0, "n/a", (D13*$B$11)/100)</f>
        <v>46.621519786553698</v>
      </c>
      <c r="E14" s="18">
        <f t="shared" si="1"/>
        <v>74.698059023605367</v>
      </c>
      <c r="F14" s="37">
        <f t="shared" si="1"/>
        <v>448.10240991141586</v>
      </c>
    </row>
    <row r="15" spans="1:6" ht="16.5" customHeight="1" thickBot="1" x14ac:dyDescent="0.25">
      <c r="A15" s="20"/>
      <c r="B15" s="21"/>
      <c r="C15" s="22"/>
      <c r="D15" s="22"/>
      <c r="E15" s="22"/>
      <c r="F15" s="22"/>
    </row>
    <row r="16" spans="1:6" ht="32.25" customHeight="1" x14ac:dyDescent="0.2">
      <c r="A16" s="108" t="s">
        <v>80</v>
      </c>
      <c r="B16" s="6" t="s">
        <v>85</v>
      </c>
      <c r="C16" s="6" t="s">
        <v>45</v>
      </c>
      <c r="D16" s="6" t="s">
        <v>47</v>
      </c>
      <c r="E16" s="6" t="s">
        <v>48</v>
      </c>
      <c r="F16" s="7" t="s">
        <v>86</v>
      </c>
    </row>
    <row r="17" spans="1:6" ht="18.75" customHeight="1" x14ac:dyDescent="0.2">
      <c r="A17" s="34" t="s">
        <v>92</v>
      </c>
      <c r="B17" s="10" t="s">
        <v>89</v>
      </c>
      <c r="C17" s="92">
        <f>IF($B$11=0, "n/a", (C12/C13))</f>
        <v>1.1196489253165525</v>
      </c>
      <c r="D17" s="92">
        <f t="shared" ref="D17:F17" si="2">IF($B$11=0, "n/a", (D12/D13))</f>
        <v>0</v>
      </c>
      <c r="E17" s="92">
        <f t="shared" si="2"/>
        <v>1.9946970771076455</v>
      </c>
      <c r="F17" s="93">
        <f t="shared" si="2"/>
        <v>0.33251327532350339</v>
      </c>
    </row>
    <row r="18" spans="1:6" ht="15.75" thickBot="1" x14ac:dyDescent="0.25">
      <c r="A18" s="16" t="s">
        <v>93</v>
      </c>
      <c r="B18" s="23" t="s">
        <v>89</v>
      </c>
      <c r="C18" s="18" t="str">
        <f>IF(C17="n/a","n/a",IF(C17&gt;=0.8,"Pass","Fail"))</f>
        <v>Pass</v>
      </c>
      <c r="D18" s="18" t="str">
        <f t="shared" ref="D18:F18" si="3">IF(D17="n/a","n/a",IF(D17&gt;=0.8,"Pass","Fail"))</f>
        <v>Fail</v>
      </c>
      <c r="E18" s="18" t="str">
        <f t="shared" si="3"/>
        <v>Pass</v>
      </c>
      <c r="F18" s="18" t="str">
        <f t="shared" si="3"/>
        <v>Fail</v>
      </c>
    </row>
    <row r="19" spans="1:6" ht="24.75" customHeight="1" x14ac:dyDescent="0.2">
      <c r="A19" s="2" t="s">
        <v>94</v>
      </c>
      <c r="B19" s="24"/>
      <c r="C19" s="22"/>
      <c r="D19" s="22"/>
      <c r="E19" s="22"/>
      <c r="F19" s="22"/>
    </row>
    <row r="20" spans="1:6" ht="15.75" thickBot="1" x14ac:dyDescent="0.25">
      <c r="A20" s="20"/>
      <c r="B20" s="25"/>
      <c r="C20" s="22"/>
      <c r="D20" s="22"/>
      <c r="E20" s="22"/>
      <c r="F20" s="22"/>
    </row>
    <row r="21" spans="1:6" x14ac:dyDescent="0.2">
      <c r="A21" s="110" t="s">
        <v>95</v>
      </c>
      <c r="C21" s="22"/>
      <c r="D21" s="22"/>
      <c r="E21" s="26" t="s">
        <v>96</v>
      </c>
      <c r="F21" s="26" t="s">
        <v>96</v>
      </c>
    </row>
    <row r="22" spans="1:6" x14ac:dyDescent="0.2">
      <c r="A22" s="40" t="str">
        <f>IF(C18="n/a", "Female-Job Category empty ",IF(C18 = "No","Female - Pass 4/5ths Rule","Female - Fail 4/5ths Rule"))</f>
        <v>Female - Fail 4/5ths Rule</v>
      </c>
      <c r="E22" s="26"/>
      <c r="F22" s="26" t="s">
        <v>96</v>
      </c>
    </row>
    <row r="23" spans="1:6" x14ac:dyDescent="0.2">
      <c r="A23" s="40" t="str">
        <f>IF(D18="n/a", "African-american-Job Category empty ",IF(D18 = "No","African-American - Pass 4/5ths Rule","African-American- Fail 4/5ths Rule"))</f>
        <v>African-American- Fail 4/5ths Rule</v>
      </c>
      <c r="E23" s="26"/>
      <c r="F23" s="26"/>
    </row>
    <row r="24" spans="1:6" ht="15.75" thickBot="1" x14ac:dyDescent="0.25">
      <c r="A24" s="41" t="str">
        <f>IF(E18="n/a", "Hispanic-Job Category empty ",IF(E18 = "No","Hispanic - Pass 4/5ths Rule","Hispanic - Fail 4/5ths Rule"))</f>
        <v>Hispanic - Fail 4/5ths Rule</v>
      </c>
      <c r="E24" s="26" t="s">
        <v>96</v>
      </c>
      <c r="F24" s="26" t="s">
        <v>96</v>
      </c>
    </row>
    <row r="25" spans="1:6" ht="15.75" thickBot="1" x14ac:dyDescent="0.25">
      <c r="A25" s="27"/>
      <c r="B25" s="28"/>
      <c r="E25" s="26"/>
      <c r="F25" s="26"/>
    </row>
    <row r="26" spans="1:6" ht="35.25" customHeight="1" x14ac:dyDescent="0.2">
      <c r="A26" s="108" t="s">
        <v>82</v>
      </c>
      <c r="B26" s="6" t="s">
        <v>85</v>
      </c>
      <c r="C26" s="6" t="s">
        <v>45</v>
      </c>
      <c r="D26" s="6" t="s">
        <v>47</v>
      </c>
      <c r="E26" s="6" t="s">
        <v>48</v>
      </c>
      <c r="F26" s="7" t="s">
        <v>86</v>
      </c>
    </row>
    <row r="27" spans="1:6" x14ac:dyDescent="0.2">
      <c r="A27" s="34" t="s">
        <v>97</v>
      </c>
      <c r="B27" s="13" t="s">
        <v>89</v>
      </c>
      <c r="C27" s="14" t="str">
        <f>IF(C18="n/a", "n/a", IF(C18 = "Yes",C11+1,"--"))</f>
        <v>--</v>
      </c>
      <c r="D27" s="14" t="str">
        <f t="shared" ref="D27:F27" si="4">IF(D18="n/a", "n/a", IF(D18 = "Yes",D11+1,"--"))</f>
        <v>--</v>
      </c>
      <c r="E27" s="14" t="str">
        <f t="shared" si="4"/>
        <v>--</v>
      </c>
      <c r="F27" s="15" t="str">
        <f t="shared" si="4"/>
        <v>--</v>
      </c>
    </row>
    <row r="28" spans="1:6" x14ac:dyDescent="0.2">
      <c r="A28" s="34" t="s">
        <v>98</v>
      </c>
      <c r="B28" s="13" t="s">
        <v>89</v>
      </c>
      <c r="C28" s="14" t="str">
        <f>IF(C27="n/a","n/a",IF(C27="--","--",(C27/$B$11)*100))</f>
        <v>--</v>
      </c>
      <c r="D28" s="14" t="str">
        <f t="shared" ref="D28:F28" si="5">IF(D27="n/a","n/a",IF(D27="--","--",(D27/$B$11)*100))</f>
        <v>--</v>
      </c>
      <c r="E28" s="14" t="str">
        <f t="shared" si="5"/>
        <v>--</v>
      </c>
      <c r="F28" s="15" t="str">
        <f t="shared" si="5"/>
        <v>--</v>
      </c>
    </row>
    <row r="29" spans="1:6" x14ac:dyDescent="0.2">
      <c r="A29" s="34" t="s">
        <v>99</v>
      </c>
      <c r="B29" s="13" t="s">
        <v>89</v>
      </c>
      <c r="C29" s="92" t="str">
        <f>IF(C28="n/a","n/a",IF(C28="--","--",C28/C13))</f>
        <v>--</v>
      </c>
      <c r="D29" s="92" t="str">
        <f t="shared" ref="D29:F29" si="6">IF(D28="n/a","n/a",IF(D28="--","--",D28/D13))</f>
        <v>--</v>
      </c>
      <c r="E29" s="92" t="str">
        <f t="shared" si="6"/>
        <v>--</v>
      </c>
      <c r="F29" s="93" t="str">
        <f t="shared" si="6"/>
        <v>--</v>
      </c>
    </row>
    <row r="30" spans="1:6" ht="15.75" thickBot="1" x14ac:dyDescent="0.25">
      <c r="A30" s="16" t="s">
        <v>100</v>
      </c>
      <c r="B30" s="23" t="s">
        <v>89</v>
      </c>
      <c r="C30" s="18" t="str">
        <f>IF(C29="n/a","n/a",IF(C29 = "--","--", IF(C29&gt;= 0.8, "Pass","Fail")))</f>
        <v>--</v>
      </c>
      <c r="D30" s="18" t="str">
        <f t="shared" ref="D30:F30" si="7">IF(D29="n/a","n/a",IF(D29 = "--","--", IF(D29&gt;= 0.8, "Pass","Fail")))</f>
        <v>--</v>
      </c>
      <c r="E30" s="18" t="str">
        <f t="shared" si="7"/>
        <v>--</v>
      </c>
      <c r="F30" s="37" t="str">
        <f t="shared" si="7"/>
        <v>--</v>
      </c>
    </row>
    <row r="31" spans="1:6" x14ac:dyDescent="0.2">
      <c r="A31" s="2" t="s">
        <v>101</v>
      </c>
      <c r="B31" s="24"/>
      <c r="C31" s="22"/>
      <c r="D31" s="22"/>
      <c r="E31" s="22"/>
      <c r="F31" s="22"/>
    </row>
    <row r="32" spans="1:6" ht="15.75" thickBot="1" x14ac:dyDescent="0.25">
      <c r="A32" s="20"/>
      <c r="B32" s="25"/>
      <c r="C32" s="22"/>
      <c r="D32" s="22"/>
      <c r="E32" s="22"/>
      <c r="F32" s="22"/>
    </row>
    <row r="33" spans="1:6" x14ac:dyDescent="0.2">
      <c r="A33" s="111" t="s">
        <v>102</v>
      </c>
      <c r="B33" s="28"/>
      <c r="C33" s="22"/>
      <c r="D33" s="22"/>
      <c r="E33" s="22"/>
      <c r="F33" s="29" t="s">
        <v>96</v>
      </c>
    </row>
    <row r="34" spans="1:6" x14ac:dyDescent="0.2">
      <c r="A34" s="40" t="str">
        <f>IF(C30="n/a","Female - Job Category empty",IF(C30="--","Female N/A for Flip Flop Rule",IF(C30="Pass","Female - Inconclusive; sample too small","Female - Potential Underutilization")))</f>
        <v>Female N/A for Flip Flop Rule</v>
      </c>
      <c r="F34" s="30" t="s">
        <v>96</v>
      </c>
    </row>
    <row r="35" spans="1:6" x14ac:dyDescent="0.2">
      <c r="A35" s="40" t="str">
        <f>IF(D30="n/a","African-American - Job Category empty",IF(D30="--","African-American N/A for flip Flop Rule",IF(D30="Pass","African-American - Inconclusive; sample too small","African-American - Potential Underutilization")))</f>
        <v>African-American N/A for flip Flop Rule</v>
      </c>
      <c r="B35" s="28"/>
      <c r="F35" s="30"/>
    </row>
    <row r="36" spans="1:6" ht="15.75" thickBot="1" x14ac:dyDescent="0.25">
      <c r="A36" s="41" t="str">
        <f>IF(E30="n/a","Hispanic - Job Category empty",IF(E30="--","Hispanic - N/A for Flip Flop Rule",IF(E30 ="Pass","Hispanic - Inconclusive; sample too small","Hispanic - Potential Underutilization")))</f>
        <v>Hispanic - N/A for Flip Flop Rule</v>
      </c>
      <c r="F36" s="30" t="s">
        <v>96</v>
      </c>
    </row>
    <row r="37" spans="1:6" x14ac:dyDescent="0.2">
      <c r="A37" s="64" t="s">
        <v>39</v>
      </c>
      <c r="F37" s="30"/>
    </row>
    <row r="38" spans="1:6" x14ac:dyDescent="0.2">
      <c r="A38" s="32" t="s">
        <v>65</v>
      </c>
      <c r="F38" s="30"/>
    </row>
  </sheetData>
  <hyperlinks>
    <hyperlink ref="A37" location="'Table of Contents'!A1" display="Table of Contents" xr:uid="{00000000-0004-0000-0900-000000000000}"/>
    <hyperlink ref="A4" location="Title_Step1_11..F14" display="Step 1.  Percent Calculations" xr:uid="{00000000-0004-0000-0900-000001000000}"/>
    <hyperlink ref="A5" location="Title_Step2_11..F18" display="Step 2.  4/5th (80%) Rule " xr:uid="{00000000-0004-0000-0900-000002000000}"/>
    <hyperlink ref="A6" location="ColumnTitle_Step3_11..A24" display="Step 3.  Preliminary Results based on 4/5th Rule" xr:uid="{00000000-0004-0000-0900-000003000000}"/>
    <hyperlink ref="A7" location="Title_Step4_11..F30" display="Step 4.  Flip Flop Rule " xr:uid="{00000000-0004-0000-0900-000004000000}"/>
    <hyperlink ref="A8" location="ColumnTitle_Step5_11..A36" display="Step 5.  Preliminary Results based on Flip Flop Rule " xr:uid="{00000000-0004-0000-0900-000005000000}"/>
  </hyperlinks>
  <pageMargins left="0.25" right="0.25" top="0.75" bottom="0.75" header="0.3" footer="0.3"/>
  <pageSetup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8"/>
  <sheetViews>
    <sheetView topLeftCell="A6" zoomScaleNormal="100" workbookViewId="0">
      <selection activeCell="F18" sqref="F18"/>
    </sheetView>
  </sheetViews>
  <sheetFormatPr defaultColWidth="0" defaultRowHeight="15" x14ac:dyDescent="0.2"/>
  <cols>
    <col min="1" max="1" width="91.5703125" style="2" customWidth="1"/>
    <col min="2" max="2" width="18.140625" style="2" customWidth="1"/>
    <col min="3" max="3" width="12.28515625" style="2" customWidth="1"/>
    <col min="4" max="4" width="15.85546875" style="2" customWidth="1"/>
    <col min="5" max="5" width="14.28515625" style="2" customWidth="1"/>
    <col min="6" max="6" width="17.7109375" style="2" customWidth="1"/>
    <col min="7" max="7" width="9.140625" style="2" customWidth="1"/>
    <col min="8" max="10" width="9.140625" style="2" hidden="1" customWidth="1"/>
    <col min="11" max="16384" width="9.140625" style="2" hidden="1"/>
  </cols>
  <sheetData>
    <row r="1" spans="1:6" x14ac:dyDescent="0.2">
      <c r="A1" s="66" t="s">
        <v>9</v>
      </c>
    </row>
    <row r="2" spans="1:6" ht="48.75" customHeight="1" x14ac:dyDescent="0.2">
      <c r="A2" s="4" t="s">
        <v>77</v>
      </c>
      <c r="B2" s="4"/>
      <c r="C2" s="4"/>
      <c r="D2" s="4"/>
      <c r="E2" s="4"/>
      <c r="F2" s="4"/>
    </row>
    <row r="3" spans="1:6" x14ac:dyDescent="0.2">
      <c r="A3" s="1" t="s">
        <v>78</v>
      </c>
    </row>
    <row r="4" spans="1:6" x14ac:dyDescent="0.2">
      <c r="A4" s="5" t="s">
        <v>79</v>
      </c>
    </row>
    <row r="5" spans="1:6" x14ac:dyDescent="0.2">
      <c r="A5" s="5" t="s">
        <v>80</v>
      </c>
    </row>
    <row r="6" spans="1:6" x14ac:dyDescent="0.2">
      <c r="A6" s="5" t="s">
        <v>81</v>
      </c>
    </row>
    <row r="7" spans="1:6" x14ac:dyDescent="0.2">
      <c r="A7" s="5" t="s">
        <v>82</v>
      </c>
    </row>
    <row r="8" spans="1:6" x14ac:dyDescent="0.2">
      <c r="A8" s="5" t="s">
        <v>83</v>
      </c>
    </row>
    <row r="9" spans="1:6" ht="15.75" thickBot="1" x14ac:dyDescent="0.25">
      <c r="A9" s="5"/>
    </row>
    <row r="10" spans="1:6" ht="34.5" customHeight="1" x14ac:dyDescent="0.2">
      <c r="A10" s="109" t="s">
        <v>79</v>
      </c>
      <c r="B10" s="6" t="s">
        <v>85</v>
      </c>
      <c r="C10" s="6" t="s">
        <v>45</v>
      </c>
      <c r="D10" s="6" t="s">
        <v>104</v>
      </c>
      <c r="E10" s="6" t="s">
        <v>48</v>
      </c>
      <c r="F10" s="7" t="s">
        <v>86</v>
      </c>
    </row>
    <row r="11" spans="1:6" ht="15.75" customHeight="1" x14ac:dyDescent="0.2">
      <c r="A11" s="113" t="s">
        <v>87</v>
      </c>
      <c r="B11" s="9">
        <f>'Data Inputs'!G10</f>
        <v>58</v>
      </c>
      <c r="C11" s="9">
        <f>IF($B$11=0, "n/a", 'Data Inputs'!C10)</f>
        <v>0</v>
      </c>
      <c r="D11" s="9">
        <f>IF($B$11=0, "n/a", 'Data Inputs'!E10)</f>
        <v>0</v>
      </c>
      <c r="E11" s="9">
        <f>IF($B$11=0, "n/a", 'Data Inputs'!F10)</f>
        <v>40</v>
      </c>
      <c r="F11" s="38">
        <f>IF($B$11=0, "n/a", SUM(D11:E11))</f>
        <v>40</v>
      </c>
    </row>
    <row r="12" spans="1:6" ht="14.25" customHeight="1" x14ac:dyDescent="0.2">
      <c r="A12" s="113" t="s">
        <v>88</v>
      </c>
      <c r="B12" s="10" t="s">
        <v>89</v>
      </c>
      <c r="C12" s="14">
        <f>IF($B$11=0,"n/a",(C11/$B$11)*100)</f>
        <v>0</v>
      </c>
      <c r="D12" s="14">
        <f t="shared" ref="D12:F12" si="0">IF($B$11=0,"n/a",(D11/$B$11)*100)</f>
        <v>0</v>
      </c>
      <c r="E12" s="14">
        <f t="shared" si="0"/>
        <v>68.965517241379317</v>
      </c>
      <c r="F12" s="15">
        <f t="shared" si="0"/>
        <v>68.965517241379317</v>
      </c>
    </row>
    <row r="13" spans="1:6" ht="15.75" customHeight="1" x14ac:dyDescent="0.2">
      <c r="A13" s="114" t="s">
        <v>60</v>
      </c>
      <c r="B13" s="13" t="s">
        <v>89</v>
      </c>
      <c r="C13" s="14">
        <f>'Data Inputs'!C22</f>
        <v>10.596940055179333</v>
      </c>
      <c r="D13" s="14">
        <f>'Data Inputs'!E22</f>
        <v>9.4431903686982697</v>
      </c>
      <c r="E13" s="14">
        <f>'Data Inputs'!F22</f>
        <v>25.984449460747427</v>
      </c>
      <c r="F13" s="15">
        <f>SUM(D13:E22)</f>
        <v>58.629778239803919</v>
      </c>
    </row>
    <row r="14" spans="1:6" ht="16.5" customHeight="1" x14ac:dyDescent="0.2">
      <c r="A14" s="115" t="s">
        <v>90</v>
      </c>
      <c r="B14" s="17" t="s">
        <v>89</v>
      </c>
      <c r="C14" s="18">
        <f>IF($B$11=0, "n/a", (C13*$B$11)/100)</f>
        <v>6.1462252320040136</v>
      </c>
      <c r="D14" s="18">
        <f t="shared" ref="D14:F14" si="1">IF($B$11=0, "n/a", (D13*$B$11)/100)</f>
        <v>5.4770504138449958</v>
      </c>
      <c r="E14" s="18">
        <f t="shared" si="1"/>
        <v>15.070980687233508</v>
      </c>
      <c r="F14" s="37">
        <f t="shared" si="1"/>
        <v>34.005271379086274</v>
      </c>
    </row>
    <row r="15" spans="1:6" x14ac:dyDescent="0.2">
      <c r="A15" s="116"/>
      <c r="B15" s="21"/>
      <c r="C15" s="22"/>
      <c r="D15" s="22"/>
      <c r="E15" s="22"/>
      <c r="F15" s="22"/>
    </row>
    <row r="16" spans="1:6" ht="32.25" customHeight="1" x14ac:dyDescent="0.2">
      <c r="A16" s="108" t="s">
        <v>80</v>
      </c>
      <c r="B16" s="6" t="s">
        <v>85</v>
      </c>
      <c r="C16" s="6" t="s">
        <v>45</v>
      </c>
      <c r="D16" s="6" t="s">
        <v>104</v>
      </c>
      <c r="E16" s="6" t="s">
        <v>48</v>
      </c>
      <c r="F16" s="7" t="s">
        <v>86</v>
      </c>
    </row>
    <row r="17" spans="1:6" x14ac:dyDescent="0.2">
      <c r="A17" s="113" t="s">
        <v>92</v>
      </c>
      <c r="B17" s="10" t="s">
        <v>89</v>
      </c>
      <c r="C17" s="92">
        <f>IF($B$11=0, "n/a", (C12/C13))</f>
        <v>0</v>
      </c>
      <c r="D17" s="92">
        <f t="shared" ref="D17:F17" si="2">IF($B$11=0, "n/a", (D12/D13))</f>
        <v>0</v>
      </c>
      <c r="E17" s="92">
        <f t="shared" si="2"/>
        <v>2.6541073092797234</v>
      </c>
      <c r="F17" s="93">
        <f t="shared" si="2"/>
        <v>1.1762882158499866</v>
      </c>
    </row>
    <row r="18" spans="1:6" x14ac:dyDescent="0.2">
      <c r="A18" s="115" t="s">
        <v>93</v>
      </c>
      <c r="B18" s="23" t="s">
        <v>89</v>
      </c>
      <c r="C18" s="18" t="str">
        <f>IF(C17="n/a","n/a",IF(C17&gt;=0.8,"Pass","Fail"))</f>
        <v>Fail</v>
      </c>
      <c r="D18" s="18" t="str">
        <f t="shared" ref="D18:F18" si="3">IF(D17="n/a","n/a",IF(D17&gt;=0.8,"Pass","Fail"))</f>
        <v>Fail</v>
      </c>
      <c r="E18" s="18" t="str">
        <f t="shared" si="3"/>
        <v>Pass</v>
      </c>
      <c r="F18" s="18" t="str">
        <f t="shared" si="3"/>
        <v>Pass</v>
      </c>
    </row>
    <row r="19" spans="1:6" x14ac:dyDescent="0.2">
      <c r="A19" s="117" t="s">
        <v>94</v>
      </c>
      <c r="B19" s="24"/>
      <c r="C19" s="22"/>
      <c r="D19" s="22"/>
      <c r="E19" s="22"/>
      <c r="F19" s="22"/>
    </row>
    <row r="20" spans="1:6" x14ac:dyDescent="0.2">
      <c r="A20" s="116"/>
      <c r="B20" s="25"/>
      <c r="C20" s="22"/>
      <c r="D20" s="22"/>
      <c r="E20" s="22"/>
      <c r="F20" s="22"/>
    </row>
    <row r="21" spans="1:6" x14ac:dyDescent="0.2">
      <c r="A21" s="110" t="s">
        <v>95</v>
      </c>
      <c r="C21" s="22"/>
      <c r="D21" s="22"/>
      <c r="E21" s="26" t="s">
        <v>96</v>
      </c>
      <c r="F21" s="26" t="s">
        <v>96</v>
      </c>
    </row>
    <row r="22" spans="1:6" x14ac:dyDescent="0.2">
      <c r="A22" s="118" t="str">
        <f>IF(C18="n/a", "Female-Job Category empty ",IF(C18 = "No","Female - Pass 4/5ths Rule","Female - Fail 4/5ths Rule"))</f>
        <v>Female - Fail 4/5ths Rule</v>
      </c>
      <c r="E22" s="26"/>
      <c r="F22" s="26" t="s">
        <v>96</v>
      </c>
    </row>
    <row r="23" spans="1:6" x14ac:dyDescent="0.2">
      <c r="A23" s="118" t="str">
        <f>IF(D18="n/a", "African-american-Job Category empty ",IF(D18 = "No","African-American - Pass 4/5ths Rule","African-American- Fail 4/5ths Rule"))</f>
        <v>African-American- Fail 4/5ths Rule</v>
      </c>
      <c r="E23" s="26"/>
      <c r="F23" s="26"/>
    </row>
    <row r="24" spans="1:6" x14ac:dyDescent="0.2">
      <c r="A24" s="119" t="str">
        <f>IF(E18="n/a", "Hispanic-Job Category empty ",IF(E18 = "No","Hispanic - Pass 4/5ths Rule","Hispanic - Fail 4/5ths Rule"))</f>
        <v>Hispanic - Fail 4/5ths Rule</v>
      </c>
      <c r="E24" s="26" t="s">
        <v>96</v>
      </c>
      <c r="F24" s="26" t="s">
        <v>96</v>
      </c>
    </row>
    <row r="25" spans="1:6" x14ac:dyDescent="0.2">
      <c r="A25" s="116"/>
      <c r="B25" s="28"/>
      <c r="E25" s="26"/>
      <c r="F25" s="26"/>
    </row>
    <row r="26" spans="1:6" ht="31.5" customHeight="1" x14ac:dyDescent="0.2">
      <c r="A26" s="108" t="s">
        <v>82</v>
      </c>
      <c r="B26" s="6" t="s">
        <v>85</v>
      </c>
      <c r="C26" s="6" t="s">
        <v>45</v>
      </c>
      <c r="D26" s="6" t="s">
        <v>104</v>
      </c>
      <c r="E26" s="6" t="s">
        <v>48</v>
      </c>
      <c r="F26" s="7" t="s">
        <v>86</v>
      </c>
    </row>
    <row r="27" spans="1:6" x14ac:dyDescent="0.2">
      <c r="A27" s="113" t="s">
        <v>97</v>
      </c>
      <c r="B27" s="13" t="s">
        <v>89</v>
      </c>
      <c r="C27" s="9" t="str">
        <f>IF(C18="n/a", "n/a", IF(C18 = "Yes",C11+1,"--"))</f>
        <v>--</v>
      </c>
      <c r="D27" s="9" t="str">
        <f t="shared" ref="D27:F27" si="4">IF(D18="n/a", "n/a", IF(D18 = "Yes",D11+1,"--"))</f>
        <v>--</v>
      </c>
      <c r="E27" s="9" t="str">
        <f t="shared" si="4"/>
        <v>--</v>
      </c>
      <c r="F27" s="38" t="str">
        <f t="shared" si="4"/>
        <v>--</v>
      </c>
    </row>
    <row r="28" spans="1:6" x14ac:dyDescent="0.2">
      <c r="A28" s="113" t="s">
        <v>98</v>
      </c>
      <c r="B28" s="13" t="s">
        <v>89</v>
      </c>
      <c r="C28" s="14" t="str">
        <f>IF(C27="n/a","n/a",IF(C27="--","--",(C27/$B$11)*100))</f>
        <v>--</v>
      </c>
      <c r="D28" s="14" t="str">
        <f t="shared" ref="D28:F28" si="5">IF(D27="n/a","n/a",IF(D27="--","--",(D27/$B$11)*100))</f>
        <v>--</v>
      </c>
      <c r="E28" s="14" t="str">
        <f t="shared" si="5"/>
        <v>--</v>
      </c>
      <c r="F28" s="15" t="str">
        <f t="shared" si="5"/>
        <v>--</v>
      </c>
    </row>
    <row r="29" spans="1:6" x14ac:dyDescent="0.2">
      <c r="A29" s="34" t="s">
        <v>99</v>
      </c>
      <c r="B29" s="13" t="s">
        <v>89</v>
      </c>
      <c r="C29" s="92" t="str">
        <f>IF(C28="n/a","n/a",IF(C28="--","--",C28/C13))</f>
        <v>--</v>
      </c>
      <c r="D29" s="92" t="str">
        <f t="shared" ref="D29:F29" si="6">IF(D28="n/a","n/a",IF(D28="--","--",D28/D13))</f>
        <v>--</v>
      </c>
      <c r="E29" s="92" t="str">
        <f>IF(E28="n/a","n/a",IF(E28="--","--",E28/E13))</f>
        <v>--</v>
      </c>
      <c r="F29" s="93" t="str">
        <f t="shared" si="6"/>
        <v>--</v>
      </c>
    </row>
    <row r="30" spans="1:6" ht="15.75" thickBot="1" x14ac:dyDescent="0.25">
      <c r="A30" s="16" t="s">
        <v>100</v>
      </c>
      <c r="B30" s="23" t="s">
        <v>89</v>
      </c>
      <c r="C30" s="18" t="str">
        <f>IF(C29="n/a","n/a",IF(C29 = "--","--", IF(C29&gt;= 0.8, "Pass","Fail")))</f>
        <v>--</v>
      </c>
      <c r="D30" s="18" t="str">
        <f t="shared" ref="D30:F30" si="7">IF(D29="n/a","n/a",IF(D29 = "--","--", IF(D29&gt;= 0.8, "Pass","Fail")))</f>
        <v>--</v>
      </c>
      <c r="E30" s="18" t="str">
        <f t="shared" si="7"/>
        <v>--</v>
      </c>
      <c r="F30" s="37" t="str">
        <f t="shared" si="7"/>
        <v>--</v>
      </c>
    </row>
    <row r="31" spans="1:6" x14ac:dyDescent="0.2">
      <c r="A31" s="2" t="s">
        <v>101</v>
      </c>
      <c r="B31" s="24"/>
      <c r="C31" s="22"/>
      <c r="D31" s="22"/>
      <c r="E31" s="22"/>
      <c r="F31" s="22"/>
    </row>
    <row r="32" spans="1:6" ht="15.75" thickBot="1" x14ac:dyDescent="0.25">
      <c r="A32" s="20"/>
      <c r="B32" s="25"/>
      <c r="C32" s="22"/>
      <c r="D32" s="22"/>
      <c r="E32" s="22"/>
      <c r="F32" s="22"/>
    </row>
    <row r="33" spans="1:6" x14ac:dyDescent="0.2">
      <c r="A33" s="111" t="s">
        <v>102</v>
      </c>
      <c r="B33" s="28"/>
      <c r="C33" s="22"/>
      <c r="D33" s="22"/>
      <c r="E33" s="22"/>
      <c r="F33" s="29" t="s">
        <v>96</v>
      </c>
    </row>
    <row r="34" spans="1:6" x14ac:dyDescent="0.2">
      <c r="A34" s="40" t="str">
        <f>IF(C30="n/a","Female - Job Category empty",IF(C30="--","Female N/A for Flip Flop Rule",IF(C30="Pass","Female - Inconclusive; sample too small","Female - Potential Underutilization")))</f>
        <v>Female N/A for Flip Flop Rule</v>
      </c>
      <c r="F34" s="30" t="s">
        <v>96</v>
      </c>
    </row>
    <row r="35" spans="1:6" x14ac:dyDescent="0.2">
      <c r="A35" s="40" t="str">
        <f>IF(D30="n/a","African-American - Job Category empty",IF(D30="--","African-American N/A for flip Flop Rule",IF(D30="Pass","African-American - Inconclusive; sample too small","African-American - Potential Underutilization")))</f>
        <v>African-American N/A for flip Flop Rule</v>
      </c>
      <c r="B35" s="28"/>
      <c r="F35" s="30"/>
    </row>
    <row r="36" spans="1:6" ht="15.75" thickBot="1" x14ac:dyDescent="0.25">
      <c r="A36" s="41" t="str">
        <f>IF(E30="n/a","Hispanic - Job Category empty",IF(E30="--","Hispanic - N/A for Flip Flop Rule",IF(E30 ="Pass","Hispanic - Inconclusive; sample too small","Hispanic - Potential Underutilization")))</f>
        <v>Hispanic - N/A for Flip Flop Rule</v>
      </c>
      <c r="F36" s="30" t="s">
        <v>96</v>
      </c>
    </row>
    <row r="37" spans="1:6" x14ac:dyDescent="0.2">
      <c r="A37" s="64" t="s">
        <v>39</v>
      </c>
      <c r="F37" s="30"/>
    </row>
    <row r="38" spans="1:6" x14ac:dyDescent="0.2">
      <c r="A38" s="32" t="s">
        <v>65</v>
      </c>
      <c r="F38" s="30"/>
    </row>
  </sheetData>
  <hyperlinks>
    <hyperlink ref="A37" location="'Table of Contents'!A1" display="Table of Contents" xr:uid="{00000000-0004-0000-0A00-000000000000}"/>
    <hyperlink ref="A4" location="Title_Step1_10..F14" display="Step 1.  Percent Calculations" xr:uid="{00000000-0004-0000-0A00-000001000000}"/>
    <hyperlink ref="A5" location="Title_Step2_10..F18" display="Step 2.  4/5th (80%) Rule " xr:uid="{00000000-0004-0000-0A00-000002000000}"/>
    <hyperlink ref="A6" location="ColumnTitle_Step3_10..A24" display="Step 3.  Preliminary Results based on 4/5th Rule" xr:uid="{00000000-0004-0000-0A00-000003000000}"/>
    <hyperlink ref="A7" location="Title_Step4_10..F30" display="Step 4.  Flip Flop Rule " xr:uid="{00000000-0004-0000-0A00-000004000000}"/>
    <hyperlink ref="A8" location="ColumnTitle_Step5_10..A36" display="Step 5.  Preliminary Results based on Flip Flop Rule " xr:uid="{00000000-0004-0000-0A00-000005000000}"/>
  </hyperlinks>
  <pageMargins left="0.25" right="0.25"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0"/>
  <sheetViews>
    <sheetView workbookViewId="0">
      <selection activeCell="A4" sqref="A4"/>
    </sheetView>
  </sheetViews>
  <sheetFormatPr defaultColWidth="9.140625" defaultRowHeight="15" x14ac:dyDescent="0.2"/>
  <cols>
    <col min="1" max="1" width="124.28515625" style="2" customWidth="1"/>
    <col min="2" max="16384" width="9.140625" style="2"/>
  </cols>
  <sheetData>
    <row r="1" spans="1:31" x14ac:dyDescent="0.2">
      <c r="A1" s="20" t="s">
        <v>11</v>
      </c>
      <c r="B1" s="20"/>
      <c r="C1" s="20"/>
      <c r="D1" s="20"/>
      <c r="E1" s="20"/>
      <c r="F1" s="20"/>
      <c r="G1" s="67"/>
      <c r="H1" s="67"/>
      <c r="I1" s="67"/>
      <c r="J1" s="67"/>
      <c r="K1" s="67"/>
      <c r="L1" s="67"/>
      <c r="M1" s="67"/>
      <c r="N1" s="67"/>
      <c r="O1" s="67"/>
      <c r="P1" s="67"/>
      <c r="Q1" s="67"/>
      <c r="R1" s="67"/>
      <c r="S1" s="67"/>
      <c r="T1" s="67"/>
      <c r="U1" s="67"/>
      <c r="V1" s="67"/>
      <c r="W1" s="67"/>
      <c r="X1" s="67"/>
      <c r="Y1" s="67"/>
      <c r="Z1" s="67"/>
      <c r="AA1" s="67"/>
      <c r="AB1" s="67"/>
      <c r="AC1" s="67"/>
      <c r="AD1" s="67"/>
      <c r="AE1" s="67"/>
    </row>
    <row r="2" spans="1:31" x14ac:dyDescent="0.2">
      <c r="A2" s="20"/>
      <c r="B2" s="20"/>
      <c r="C2" s="20"/>
      <c r="D2" s="20"/>
      <c r="E2" s="20"/>
      <c r="F2" s="20"/>
      <c r="G2" s="67"/>
      <c r="H2" s="67"/>
      <c r="I2" s="67"/>
      <c r="J2" s="67"/>
      <c r="K2" s="67"/>
      <c r="L2" s="67"/>
      <c r="M2" s="67"/>
      <c r="N2" s="67"/>
      <c r="O2" s="67"/>
      <c r="P2" s="67"/>
      <c r="Q2" s="67"/>
      <c r="R2" s="67"/>
      <c r="S2" s="67"/>
      <c r="T2" s="67"/>
      <c r="U2" s="67"/>
      <c r="V2" s="67"/>
      <c r="W2" s="67"/>
      <c r="X2" s="67"/>
      <c r="Y2" s="67"/>
      <c r="Z2" s="67"/>
      <c r="AA2" s="67"/>
      <c r="AB2" s="67"/>
      <c r="AC2" s="67"/>
      <c r="AD2" s="67"/>
      <c r="AE2" s="67"/>
    </row>
    <row r="3" spans="1:31" ht="21.75" customHeight="1" x14ac:dyDescent="0.2">
      <c r="A3" s="20" t="s">
        <v>12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row>
    <row r="4" spans="1:31" ht="90" x14ac:dyDescent="0.2">
      <c r="A4" s="68" t="s">
        <v>13</v>
      </c>
      <c r="B4" s="67"/>
      <c r="C4" s="67"/>
      <c r="D4" s="69"/>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x14ac:dyDescent="0.2">
      <c r="A5" s="67"/>
      <c r="B5" s="67"/>
      <c r="C5" s="67"/>
      <c r="D5" s="69"/>
      <c r="E5" s="67"/>
      <c r="F5" s="67"/>
      <c r="G5" s="67"/>
      <c r="H5" s="67"/>
      <c r="I5" s="67"/>
      <c r="J5" s="67"/>
      <c r="K5" s="67"/>
      <c r="L5" s="67"/>
      <c r="M5" s="67"/>
      <c r="N5" s="67"/>
      <c r="O5" s="67"/>
      <c r="P5" s="67"/>
      <c r="Q5" s="67"/>
      <c r="R5" s="67"/>
      <c r="S5" s="67"/>
      <c r="T5" s="67"/>
      <c r="U5" s="67"/>
      <c r="V5" s="67"/>
      <c r="W5" s="67"/>
      <c r="X5" s="67"/>
      <c r="Y5" s="67"/>
      <c r="Z5" s="67"/>
      <c r="AA5" s="67"/>
      <c r="AB5" s="67"/>
      <c r="AC5" s="67"/>
      <c r="AD5" s="67"/>
      <c r="AE5" s="67"/>
    </row>
    <row r="6" spans="1:31" x14ac:dyDescent="0.2">
      <c r="A6" s="20" t="s">
        <v>14</v>
      </c>
      <c r="B6" s="67"/>
      <c r="C6" s="67"/>
      <c r="D6" s="69"/>
      <c r="E6" s="67"/>
      <c r="F6" s="67"/>
      <c r="G6" s="67"/>
      <c r="H6" s="67"/>
      <c r="I6" s="67"/>
      <c r="J6" s="67"/>
      <c r="K6" s="67"/>
      <c r="L6" s="67"/>
      <c r="M6" s="67"/>
      <c r="N6" s="67"/>
      <c r="O6" s="67"/>
      <c r="P6" s="67"/>
      <c r="Q6" s="67"/>
      <c r="R6" s="67"/>
      <c r="S6" s="67"/>
      <c r="T6" s="67"/>
      <c r="U6" s="67"/>
      <c r="V6" s="67"/>
      <c r="W6" s="67"/>
      <c r="X6" s="67"/>
      <c r="Y6" s="67"/>
      <c r="Z6" s="67"/>
      <c r="AA6" s="67"/>
      <c r="AB6" s="67"/>
      <c r="AC6" s="67"/>
      <c r="AD6" s="67"/>
      <c r="AE6" s="67"/>
    </row>
    <row r="7" spans="1:31" x14ac:dyDescent="0.2">
      <c r="A7" s="67" t="s">
        <v>15</v>
      </c>
      <c r="B7" s="67"/>
      <c r="C7" s="67"/>
      <c r="D7" s="69"/>
      <c r="E7" s="67"/>
      <c r="F7" s="67"/>
      <c r="G7" s="67"/>
      <c r="H7" s="67"/>
      <c r="I7" s="67"/>
      <c r="J7" s="67"/>
      <c r="K7" s="67"/>
      <c r="L7" s="67"/>
      <c r="M7" s="67"/>
      <c r="N7" s="67"/>
      <c r="O7" s="67"/>
      <c r="P7" s="67"/>
      <c r="Q7" s="67"/>
      <c r="R7" s="67"/>
      <c r="S7" s="67"/>
      <c r="T7" s="67"/>
      <c r="U7" s="67"/>
      <c r="V7" s="67"/>
      <c r="W7" s="67"/>
      <c r="X7" s="67"/>
      <c r="Y7" s="67"/>
      <c r="Z7" s="67"/>
      <c r="AA7" s="67"/>
      <c r="AB7" s="67"/>
      <c r="AC7" s="67"/>
      <c r="AD7" s="67"/>
      <c r="AE7" s="67"/>
    </row>
    <row r="8" spans="1:31" x14ac:dyDescent="0.2">
      <c r="A8" s="67" t="s">
        <v>16</v>
      </c>
      <c r="B8" s="67"/>
      <c r="C8" s="67"/>
      <c r="D8" s="69"/>
      <c r="E8" s="67"/>
      <c r="F8" s="67"/>
      <c r="G8" s="67"/>
      <c r="H8" s="67"/>
      <c r="I8" s="67"/>
      <c r="J8" s="67"/>
      <c r="K8" s="67"/>
      <c r="L8" s="67"/>
      <c r="M8" s="67"/>
      <c r="N8" s="67"/>
      <c r="O8" s="67"/>
      <c r="P8" s="67"/>
      <c r="Q8" s="67"/>
      <c r="R8" s="67"/>
      <c r="S8" s="67"/>
      <c r="T8" s="67"/>
      <c r="U8" s="67"/>
      <c r="V8" s="67"/>
      <c r="W8" s="67"/>
      <c r="X8" s="67"/>
      <c r="Y8" s="67"/>
      <c r="Z8" s="67"/>
      <c r="AA8" s="67"/>
      <c r="AB8" s="67"/>
      <c r="AC8" s="67"/>
      <c r="AD8" s="67"/>
      <c r="AE8" s="67"/>
    </row>
    <row r="9" spans="1:31" x14ac:dyDescent="0.2">
      <c r="A9" s="67" t="s">
        <v>17</v>
      </c>
      <c r="B9" s="67"/>
      <c r="C9" s="67"/>
      <c r="D9" s="69"/>
      <c r="E9" s="67"/>
      <c r="F9" s="67"/>
      <c r="G9" s="67"/>
      <c r="H9" s="67"/>
      <c r="I9" s="67"/>
      <c r="J9" s="67"/>
      <c r="K9" s="67"/>
      <c r="L9" s="67"/>
      <c r="M9" s="67"/>
      <c r="N9" s="67"/>
      <c r="O9" s="67"/>
      <c r="P9" s="67"/>
      <c r="Q9" s="67"/>
      <c r="R9" s="67"/>
      <c r="S9" s="67"/>
      <c r="T9" s="67"/>
      <c r="U9" s="67"/>
      <c r="V9" s="67"/>
      <c r="W9" s="67"/>
      <c r="X9" s="67"/>
      <c r="Y9" s="67"/>
      <c r="Z9" s="67"/>
      <c r="AA9" s="67"/>
      <c r="AB9" s="67"/>
      <c r="AC9" s="67"/>
      <c r="AD9" s="67"/>
      <c r="AE9" s="67"/>
    </row>
    <row r="10" spans="1:31" x14ac:dyDescent="0.2">
      <c r="A10" s="67" t="s">
        <v>18</v>
      </c>
      <c r="B10" s="67"/>
      <c r="C10" s="67"/>
      <c r="D10" s="69"/>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row>
    <row r="11" spans="1:31" x14ac:dyDescent="0.2">
      <c r="A11" s="67" t="s">
        <v>19</v>
      </c>
      <c r="B11" s="67"/>
      <c r="C11" s="67"/>
      <c r="D11" s="69"/>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row>
    <row r="12" spans="1:31" x14ac:dyDescent="0.2">
      <c r="A12" s="67" t="s">
        <v>20</v>
      </c>
      <c r="B12" s="67"/>
      <c r="C12" s="67"/>
      <c r="D12" s="69"/>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row>
    <row r="13" spans="1:31" x14ac:dyDescent="0.2">
      <c r="A13" s="67" t="s">
        <v>21</v>
      </c>
      <c r="B13" s="67"/>
      <c r="C13" s="67"/>
      <c r="D13" s="69"/>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row>
    <row r="14" spans="1:31" x14ac:dyDescent="0.2">
      <c r="A14" s="67" t="s">
        <v>22</v>
      </c>
      <c r="B14" s="67"/>
      <c r="C14" s="67"/>
      <c r="D14" s="69"/>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row>
    <row r="15" spans="1:31" x14ac:dyDescent="0.2">
      <c r="A15" s="67" t="s">
        <v>23</v>
      </c>
      <c r="B15" s="67"/>
      <c r="C15" s="67"/>
      <c r="D15" s="69"/>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row>
    <row r="16" spans="1:31" x14ac:dyDescent="0.2">
      <c r="A16" s="67" t="s">
        <v>24</v>
      </c>
      <c r="B16" s="67"/>
      <c r="C16" s="67"/>
      <c r="D16" s="69"/>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row>
    <row r="17" spans="1:31" x14ac:dyDescent="0.2">
      <c r="A17" s="67" t="s">
        <v>25</v>
      </c>
      <c r="B17" s="67"/>
      <c r="C17" s="67"/>
      <c r="D17" s="69"/>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row>
    <row r="18" spans="1:31" ht="17.25" customHeight="1" x14ac:dyDescent="0.2">
      <c r="A18" s="67" t="s">
        <v>26</v>
      </c>
      <c r="B18" s="67"/>
      <c r="C18" s="67"/>
      <c r="D18" s="69"/>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row>
    <row r="19" spans="1:31" ht="30.75" customHeight="1" x14ac:dyDescent="0.2">
      <c r="A19" s="59" t="s">
        <v>27</v>
      </c>
      <c r="B19" s="67"/>
      <c r="C19" s="67"/>
      <c r="D19" s="69"/>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row>
    <row r="20" spans="1:31" ht="9.75" customHeight="1" x14ac:dyDescent="0.2">
      <c r="A20" s="67"/>
      <c r="B20" s="67"/>
      <c r="C20" s="67"/>
      <c r="D20" s="69"/>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row>
    <row r="21" spans="1:31" x14ac:dyDescent="0.2">
      <c r="A21" s="20" t="s">
        <v>28</v>
      </c>
      <c r="B21" s="67"/>
      <c r="C21" s="67"/>
      <c r="D21" s="69"/>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row>
    <row r="22" spans="1:31" x14ac:dyDescent="0.2">
      <c r="A22" s="67" t="s">
        <v>29</v>
      </c>
      <c r="B22" s="67"/>
      <c r="C22" s="67"/>
      <c r="D22" s="69"/>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row>
    <row r="23" spans="1:31" ht="35.25" customHeight="1" x14ac:dyDescent="0.2">
      <c r="A23" s="68" t="s">
        <v>30</v>
      </c>
      <c r="B23" s="67"/>
      <c r="C23" s="67"/>
      <c r="D23" s="69"/>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row>
    <row r="24" spans="1:31" ht="32.25" customHeight="1" x14ac:dyDescent="0.2">
      <c r="A24" s="59" t="s">
        <v>31</v>
      </c>
      <c r="B24" s="67"/>
      <c r="C24" s="67"/>
      <c r="D24" s="69"/>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ht="47.25" customHeight="1" x14ac:dyDescent="0.2">
      <c r="A25" s="59" t="s">
        <v>32</v>
      </c>
      <c r="B25" s="67"/>
      <c r="C25" s="67"/>
      <c r="D25" s="69"/>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ht="9.75" customHeight="1" x14ac:dyDescent="0.2">
      <c r="A26" s="67"/>
      <c r="B26" s="67"/>
      <c r="C26" s="67"/>
      <c r="D26" s="69"/>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x14ac:dyDescent="0.2">
      <c r="A27" s="20" t="s">
        <v>33</v>
      </c>
      <c r="B27" s="67"/>
      <c r="C27" s="67"/>
      <c r="D27" s="69"/>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ht="47.25" customHeight="1" x14ac:dyDescent="0.2">
      <c r="A28" s="4" t="s">
        <v>34</v>
      </c>
      <c r="B28" s="67"/>
      <c r="C28" s="67"/>
      <c r="D28" s="69"/>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ht="65.25" customHeight="1" x14ac:dyDescent="0.2">
      <c r="A29" s="4" t="s">
        <v>35</v>
      </c>
      <c r="B29" s="67"/>
      <c r="C29" s="67"/>
      <c r="D29" s="69"/>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ht="48.75" customHeight="1" x14ac:dyDescent="0.2">
      <c r="A30" s="4" t="s">
        <v>36</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ht="47.25" customHeight="1" x14ac:dyDescent="0.2">
      <c r="A31" s="4" t="s">
        <v>37</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ht="8.25" customHeight="1" x14ac:dyDescent="0.2">
      <c r="A32" s="4"/>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ht="30" x14ac:dyDescent="0.2">
      <c r="A33" s="70" t="s">
        <v>38</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row>
    <row r="34" spans="1:31" x14ac:dyDescent="0.2">
      <c r="A34" s="71" t="s">
        <v>39</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row>
    <row r="35" spans="1:31" x14ac:dyDescent="0.2">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row>
    <row r="36" spans="1:31" x14ac:dyDescent="0.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row>
    <row r="37" spans="1:31" x14ac:dyDescent="0.2">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row>
    <row r="38" spans="1:31" x14ac:dyDescent="0.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row>
    <row r="39" spans="1:3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row>
    <row r="40" spans="1:31" x14ac:dyDescent="0.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row>
  </sheetData>
  <sheetProtection sheet="1" objects="1" scenarios="1"/>
  <hyperlinks>
    <hyperlink ref="A34" location="'Table of Contents'!A1" display="Table of Contents" xr:uid="{00000000-0004-0000-0100-000000000000}"/>
  </hyperlinks>
  <pageMargins left="0.25" right="0.25" top="0.75" bottom="0.75" header="0.3" footer="0.3"/>
  <pageSetup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27"/>
  <sheetViews>
    <sheetView tabSelected="1" zoomScaleNormal="100" workbookViewId="0">
      <selection activeCell="A9" sqref="A9"/>
    </sheetView>
  </sheetViews>
  <sheetFormatPr defaultColWidth="0" defaultRowHeight="15" x14ac:dyDescent="0.2"/>
  <cols>
    <col min="1" max="1" width="37.85546875" style="72" customWidth="1"/>
    <col min="2" max="2" width="9.140625" style="72" customWidth="1"/>
    <col min="3" max="3" width="10.42578125" style="72" customWidth="1"/>
    <col min="4" max="4" width="9.140625" style="72" hidden="1" customWidth="1"/>
    <col min="5" max="5" width="13.85546875" style="72" customWidth="1"/>
    <col min="6" max="6" width="12.5703125" style="72" customWidth="1"/>
    <col min="7" max="7" width="15.7109375" style="72" customWidth="1"/>
    <col min="8" max="8" width="8.140625" style="72" customWidth="1"/>
    <col min="9" max="16383" width="9.140625" style="72" hidden="1"/>
    <col min="16384" max="16384" width="3.42578125" style="72" hidden="1" customWidth="1"/>
  </cols>
  <sheetData>
    <row r="1" spans="1:15" x14ac:dyDescent="0.2">
      <c r="A1" s="1" t="s">
        <v>40</v>
      </c>
      <c r="B1" s="2"/>
      <c r="C1" s="2"/>
      <c r="D1" s="2"/>
      <c r="E1" s="2"/>
      <c r="F1" s="2"/>
      <c r="G1" s="2"/>
    </row>
    <row r="2" spans="1:15" x14ac:dyDescent="0.2">
      <c r="A2" s="2" t="s">
        <v>41</v>
      </c>
      <c r="B2" s="2"/>
      <c r="C2" s="2"/>
      <c r="D2" s="2"/>
      <c r="E2" s="2"/>
      <c r="F2" s="2"/>
      <c r="G2" s="2"/>
    </row>
    <row r="3" spans="1:15" ht="18.75" customHeight="1" thickBot="1" x14ac:dyDescent="0.25">
      <c r="A3" s="1" t="s">
        <v>42</v>
      </c>
      <c r="B3" s="2"/>
      <c r="C3" s="2"/>
      <c r="D3" s="2"/>
      <c r="E3" s="2"/>
      <c r="F3" s="2"/>
      <c r="G3" s="2"/>
    </row>
    <row r="4" spans="1:15" ht="31.5" customHeight="1" x14ac:dyDescent="0.2">
      <c r="A4" s="44" t="s">
        <v>43</v>
      </c>
      <c r="B4" s="73" t="s">
        <v>44</v>
      </c>
      <c r="C4" s="74" t="s">
        <v>45</v>
      </c>
      <c r="D4" s="74" t="s">
        <v>46</v>
      </c>
      <c r="E4" s="75" t="s">
        <v>47</v>
      </c>
      <c r="F4" s="76" t="s">
        <v>48</v>
      </c>
      <c r="G4" s="3" t="s">
        <v>49</v>
      </c>
      <c r="L4" s="77"/>
      <c r="M4" s="77"/>
      <c r="O4" s="77"/>
    </row>
    <row r="5" spans="1:15" x14ac:dyDescent="0.2">
      <c r="A5" s="65" t="s">
        <v>50</v>
      </c>
      <c r="B5" s="78">
        <v>133</v>
      </c>
      <c r="C5" s="79">
        <v>170</v>
      </c>
      <c r="D5" s="79"/>
      <c r="E5" s="79">
        <v>8</v>
      </c>
      <c r="F5" s="80">
        <v>156</v>
      </c>
      <c r="G5" s="50">
        <f t="shared" ref="G5:G13" si="0">SUM(B5:C5)</f>
        <v>303</v>
      </c>
      <c r="L5" s="81"/>
      <c r="M5" s="81"/>
      <c r="N5" s="82"/>
      <c r="O5" s="83"/>
    </row>
    <row r="6" spans="1:15" x14ac:dyDescent="0.2">
      <c r="A6" s="45" t="s">
        <v>51</v>
      </c>
      <c r="B6" s="84">
        <v>32</v>
      </c>
      <c r="C6" s="85">
        <v>272</v>
      </c>
      <c r="D6" s="85"/>
      <c r="E6" s="85">
        <v>1</v>
      </c>
      <c r="F6" s="86">
        <v>155</v>
      </c>
      <c r="G6" s="51">
        <f t="shared" si="0"/>
        <v>304</v>
      </c>
      <c r="L6" s="83"/>
      <c r="M6" s="83"/>
    </row>
    <row r="7" spans="1:15" x14ac:dyDescent="0.2">
      <c r="A7" s="45" t="s">
        <v>52</v>
      </c>
      <c r="B7" s="84">
        <v>104</v>
      </c>
      <c r="C7" s="85">
        <v>85</v>
      </c>
      <c r="D7" s="85"/>
      <c r="E7" s="85">
        <v>0</v>
      </c>
      <c r="F7" s="86">
        <v>136</v>
      </c>
      <c r="G7" s="51">
        <f t="shared" si="0"/>
        <v>189</v>
      </c>
    </row>
    <row r="8" spans="1:15" x14ac:dyDescent="0.2">
      <c r="A8" s="45" t="s">
        <v>53</v>
      </c>
      <c r="B8" s="84">
        <v>1517</v>
      </c>
      <c r="C8" s="85">
        <v>1633</v>
      </c>
      <c r="D8" s="85"/>
      <c r="E8" s="85">
        <v>71</v>
      </c>
      <c r="F8" s="86">
        <v>1312</v>
      </c>
      <c r="G8" s="51">
        <f t="shared" si="0"/>
        <v>3150</v>
      </c>
    </row>
    <row r="9" spans="1:15" x14ac:dyDescent="0.2">
      <c r="A9" s="45" t="s">
        <v>54</v>
      </c>
      <c r="B9" s="84">
        <v>53</v>
      </c>
      <c r="C9" s="85">
        <v>14</v>
      </c>
      <c r="D9" s="85"/>
      <c r="E9" s="85">
        <v>0</v>
      </c>
      <c r="F9" s="86">
        <v>33</v>
      </c>
      <c r="G9" s="51">
        <f t="shared" si="0"/>
        <v>67</v>
      </c>
      <c r="N9" s="83"/>
    </row>
    <row r="10" spans="1:15" x14ac:dyDescent="0.2">
      <c r="A10" s="45" t="s">
        <v>55</v>
      </c>
      <c r="B10" s="84">
        <v>58</v>
      </c>
      <c r="C10" s="85">
        <v>0</v>
      </c>
      <c r="D10" s="85"/>
      <c r="E10" s="85">
        <v>0</v>
      </c>
      <c r="F10" s="86">
        <v>40</v>
      </c>
      <c r="G10" s="51">
        <f t="shared" si="0"/>
        <v>58</v>
      </c>
      <c r="L10" s="83"/>
      <c r="M10" s="83"/>
    </row>
    <row r="11" spans="1:15" ht="15.75" thickBot="1" x14ac:dyDescent="0.25">
      <c r="A11" s="45" t="s">
        <v>56</v>
      </c>
      <c r="B11" s="87">
        <v>92</v>
      </c>
      <c r="C11" s="88">
        <v>173</v>
      </c>
      <c r="D11" s="88"/>
      <c r="E11" s="88">
        <v>0</v>
      </c>
      <c r="F11" s="89">
        <v>149</v>
      </c>
      <c r="G11" s="52">
        <f t="shared" si="0"/>
        <v>265</v>
      </c>
    </row>
    <row r="12" spans="1:15" ht="15.75" thickBot="1" x14ac:dyDescent="0.25">
      <c r="A12" s="46" t="s">
        <v>57</v>
      </c>
      <c r="B12" s="48">
        <f>SUM(B5:B11)</f>
        <v>1989</v>
      </c>
      <c r="C12" s="48">
        <f>SUM(C5:C11)</f>
        <v>2347</v>
      </c>
      <c r="D12" s="48">
        <f>SUM(D5:D11)</f>
        <v>0</v>
      </c>
      <c r="E12" s="48">
        <f>SUM(E5:E11)</f>
        <v>80</v>
      </c>
      <c r="F12" s="48">
        <f>SUM(F5:F11)</f>
        <v>1981</v>
      </c>
      <c r="G12" s="53">
        <f t="shared" si="0"/>
        <v>4336</v>
      </c>
      <c r="N12" s="83"/>
    </row>
    <row r="13" spans="1:15" ht="15.75" thickBot="1" x14ac:dyDescent="0.25">
      <c r="A13" s="47" t="s">
        <v>58</v>
      </c>
      <c r="B13" s="49">
        <f>IF($G$12=0,0,(B12/$G$12)*100)</f>
        <v>45.87177121771218</v>
      </c>
      <c r="C13" s="49">
        <f>IF($G$12=0,0,(C12/$G$12)*100)</f>
        <v>54.12822878228782</v>
      </c>
      <c r="D13" s="49">
        <f>IF($G$12=0,0,(D12/$G$12)*100)</f>
        <v>0</v>
      </c>
      <c r="E13" s="49">
        <f>IF($G$12=0,0,(E12/$G$12)*100)</f>
        <v>1.8450184501845017</v>
      </c>
      <c r="F13" s="49">
        <f>IF($G$12=0,0,(F12/$G$12)*100)</f>
        <v>45.687269372693727</v>
      </c>
      <c r="G13" s="54">
        <f t="shared" si="0"/>
        <v>100</v>
      </c>
      <c r="L13" s="83"/>
      <c r="M13" s="83"/>
    </row>
    <row r="14" spans="1:15" x14ac:dyDescent="0.2">
      <c r="A14" s="77"/>
      <c r="B14" s="83"/>
      <c r="C14" s="83"/>
      <c r="D14" s="83"/>
      <c r="E14" s="83"/>
      <c r="F14" s="83"/>
      <c r="G14" s="90"/>
    </row>
    <row r="15" spans="1:15" ht="15.75" thickBot="1" x14ac:dyDescent="0.25">
      <c r="A15" s="1" t="s">
        <v>59</v>
      </c>
      <c r="B15" s="2"/>
      <c r="C15" s="2"/>
      <c r="D15" s="2"/>
      <c r="E15" s="2"/>
      <c r="F15" s="2"/>
      <c r="G15" s="22"/>
    </row>
    <row r="16" spans="1:15" ht="33.75" customHeight="1" x14ac:dyDescent="0.2">
      <c r="A16" s="103" t="s">
        <v>60</v>
      </c>
      <c r="B16" s="104" t="s">
        <v>44</v>
      </c>
      <c r="C16" s="105" t="s">
        <v>45</v>
      </c>
      <c r="D16" s="105" t="s">
        <v>46</v>
      </c>
      <c r="E16" s="106" t="s">
        <v>47</v>
      </c>
      <c r="F16" s="107" t="s">
        <v>48</v>
      </c>
      <c r="G16" s="2"/>
      <c r="N16" s="83"/>
    </row>
    <row r="17" spans="1:14" x14ac:dyDescent="0.2">
      <c r="A17" s="55" t="s">
        <v>50</v>
      </c>
      <c r="B17" s="99">
        <v>42.822256452643046</v>
      </c>
      <c r="C17" s="99">
        <v>57.177743547356954</v>
      </c>
      <c r="D17" s="100">
        <v>62.3</v>
      </c>
      <c r="E17" s="100">
        <v>12.85268813164519</v>
      </c>
      <c r="F17" s="101">
        <v>16.16</v>
      </c>
      <c r="G17" s="2"/>
      <c r="L17" s="83"/>
      <c r="M17" s="83"/>
    </row>
    <row r="18" spans="1:14" x14ac:dyDescent="0.2">
      <c r="A18" s="56" t="s">
        <v>51</v>
      </c>
      <c r="B18" s="98">
        <v>18.434348910332861</v>
      </c>
      <c r="C18" s="98">
        <v>81.565651089667142</v>
      </c>
      <c r="D18" s="14"/>
      <c r="E18" s="14">
        <v>18.282554483356826</v>
      </c>
      <c r="F18" s="15">
        <v>33.681014854168929</v>
      </c>
      <c r="G18" s="2"/>
    </row>
    <row r="19" spans="1:14" x14ac:dyDescent="0.2">
      <c r="A19" s="56" t="s">
        <v>61</v>
      </c>
      <c r="B19" s="98">
        <v>55.122828040742952</v>
      </c>
      <c r="C19" s="98">
        <v>44.877171959257041</v>
      </c>
      <c r="D19" s="14"/>
      <c r="E19" s="14">
        <v>22.640802875973637</v>
      </c>
      <c r="F19" s="15">
        <v>37.185440383463153</v>
      </c>
      <c r="G19" s="2"/>
    </row>
    <row r="20" spans="1:14" x14ac:dyDescent="0.2">
      <c r="A20" s="56" t="s">
        <v>53</v>
      </c>
      <c r="B20" s="98">
        <v>41.480896988825819</v>
      </c>
      <c r="C20" s="98">
        <v>58.519103011174181</v>
      </c>
      <c r="D20" s="14"/>
      <c r="E20" s="14">
        <v>11.45773411052002</v>
      </c>
      <c r="F20" s="15">
        <v>17.759564232443299</v>
      </c>
      <c r="G20" s="2"/>
      <c r="N20" s="83"/>
    </row>
    <row r="21" spans="1:14" x14ac:dyDescent="0.2">
      <c r="A21" s="56" t="s">
        <v>54</v>
      </c>
      <c r="B21" s="98">
        <v>50.180096737676237</v>
      </c>
      <c r="C21" s="98">
        <v>49.819903262323763</v>
      </c>
      <c r="D21" s="14"/>
      <c r="E21" s="14">
        <v>37.565092106617271</v>
      </c>
      <c r="F21" s="15">
        <v>25.22589276525677</v>
      </c>
      <c r="G21" s="2"/>
      <c r="L21" s="83"/>
      <c r="M21" s="83"/>
    </row>
    <row r="22" spans="1:14" x14ac:dyDescent="0.2">
      <c r="A22" s="56" t="s">
        <v>62</v>
      </c>
      <c r="B22" s="98">
        <v>89.403059944820669</v>
      </c>
      <c r="C22" s="98">
        <v>10.596940055179333</v>
      </c>
      <c r="D22" s="14"/>
      <c r="E22" s="14">
        <v>9.4431903686982697</v>
      </c>
      <c r="F22" s="15">
        <v>25.984449460747427</v>
      </c>
      <c r="G22" s="2"/>
    </row>
    <row r="23" spans="1:14" ht="15.75" thickBot="1" x14ac:dyDescent="0.25">
      <c r="A23" s="57" t="s">
        <v>56</v>
      </c>
      <c r="B23" s="102">
        <v>41.693313509440109</v>
      </c>
      <c r="C23" s="102">
        <v>58.306686490559891</v>
      </c>
      <c r="D23" s="18"/>
      <c r="E23" s="18">
        <v>17.593026334548565</v>
      </c>
      <c r="F23" s="37">
        <v>28.187946801360514</v>
      </c>
      <c r="G23" s="2"/>
    </row>
    <row r="24" spans="1:14" x14ac:dyDescent="0.2">
      <c r="A24" s="2" t="s">
        <v>63</v>
      </c>
      <c r="B24" s="2"/>
      <c r="C24" s="2"/>
      <c r="D24" s="2"/>
      <c r="E24" s="2"/>
      <c r="F24" s="2"/>
      <c r="G24" s="2"/>
      <c r="N24" s="83"/>
    </row>
    <row r="25" spans="1:14" x14ac:dyDescent="0.2">
      <c r="A25" s="2" t="s">
        <v>64</v>
      </c>
      <c r="B25" s="2"/>
      <c r="C25" s="2"/>
      <c r="D25" s="2"/>
      <c r="E25" s="2"/>
      <c r="F25" s="2"/>
      <c r="G25" s="2"/>
      <c r="N25" s="83"/>
    </row>
    <row r="26" spans="1:14" x14ac:dyDescent="0.2">
      <c r="A26" s="91" t="s">
        <v>39</v>
      </c>
      <c r="N26" s="83"/>
    </row>
    <row r="27" spans="1:14" x14ac:dyDescent="0.2">
      <c r="A27" s="72" t="s">
        <v>65</v>
      </c>
      <c r="L27" s="83"/>
      <c r="M27" s="83"/>
    </row>
  </sheetData>
  <sheetProtection sheet="1" objects="1" scenarios="1"/>
  <protectedRanges>
    <protectedRange sqref="A4:G13" name="Range1"/>
  </protectedRanges>
  <dataValidations xWindow="115" yWindow="277" count="35">
    <dataValidation allowBlank="1" showInputMessage="1" showErrorMessage="1" prompt="Officials Administrators Male" sqref="B5" xr:uid="{00000000-0002-0000-0200-000000000000}"/>
    <dataValidation allowBlank="1" showInputMessage="1" showErrorMessage="1" prompt="Officials Administrators Female" sqref="C5" xr:uid="{00000000-0002-0000-0200-000001000000}"/>
    <dataValidation allowBlank="1" showInputMessage="1" showErrorMessage="1" prompt="Officials Administrators White" sqref="D5" xr:uid="{00000000-0002-0000-0200-000002000000}"/>
    <dataValidation allowBlank="1" showInputMessage="1" showErrorMessage="1" prompt="Officials Administrators African-American" sqref="E5" xr:uid="{00000000-0002-0000-0200-000003000000}"/>
    <dataValidation allowBlank="1" showInputMessage="1" showErrorMessage="1" prompt="Officials Administrators Hispanic" sqref="F5" xr:uid="{00000000-0002-0000-0200-000004000000}"/>
    <dataValidation allowBlank="1" showInputMessage="1" showErrorMessage="1" prompt="Administrative Support Male" sqref="B6" xr:uid="{00000000-0002-0000-0200-000005000000}"/>
    <dataValidation allowBlank="1" showInputMessage="1" showErrorMessage="1" prompt="Administrative Support Female" sqref="C6" xr:uid="{00000000-0002-0000-0200-000006000000}"/>
    <dataValidation allowBlank="1" showInputMessage="1" showErrorMessage="1" prompt="Administrative Support White" sqref="D6" xr:uid="{00000000-0002-0000-0200-000007000000}"/>
    <dataValidation allowBlank="1" showInputMessage="1" showErrorMessage="1" prompt="Administrative Support African-American" sqref="E6" xr:uid="{00000000-0002-0000-0200-000008000000}"/>
    <dataValidation allowBlank="1" showInputMessage="1" showErrorMessage="1" prompt="Administrative Support Hispanic" sqref="F6" xr:uid="{00000000-0002-0000-0200-000009000000}"/>
    <dataValidation allowBlank="1" showInputMessage="1" showErrorMessage="1" prompt="Service Maintenance Male" sqref="B7" xr:uid="{00000000-0002-0000-0200-00000A000000}"/>
    <dataValidation allowBlank="1" showInputMessage="1" showErrorMessage="1" prompt="Service Maintenance Female" sqref="C7" xr:uid="{00000000-0002-0000-0200-00000B000000}"/>
    <dataValidation allowBlank="1" showInputMessage="1" showErrorMessage="1" prompt="Service Maintenance White" sqref="D7" xr:uid="{00000000-0002-0000-0200-00000C000000}"/>
    <dataValidation allowBlank="1" showInputMessage="1" showErrorMessage="1" prompt="Service Maintenance African-American" sqref="E7" xr:uid="{00000000-0002-0000-0200-00000D000000}"/>
    <dataValidation allowBlank="1" showInputMessage="1" showErrorMessage="1" prompt="Service Maintenance Hispanic" sqref="F7" xr:uid="{00000000-0002-0000-0200-00000E000000}"/>
    <dataValidation allowBlank="1" showInputMessage="1" showErrorMessage="1" prompt="Professional Male" sqref="B8" xr:uid="{00000000-0002-0000-0200-00000F000000}"/>
    <dataValidation allowBlank="1" showInputMessage="1" showErrorMessage="1" prompt="Professional Female" sqref="C8" xr:uid="{00000000-0002-0000-0200-000010000000}"/>
    <dataValidation allowBlank="1" showInputMessage="1" showErrorMessage="1" prompt="Professional White" sqref="D8" xr:uid="{00000000-0002-0000-0200-000011000000}"/>
    <dataValidation allowBlank="1" showInputMessage="1" showErrorMessage="1" prompt="Professional African-American" sqref="E8" xr:uid="{00000000-0002-0000-0200-000012000000}"/>
    <dataValidation allowBlank="1" showInputMessage="1" showErrorMessage="1" prompt="Protective Services Hispanic" sqref="F9" xr:uid="{00000000-0002-0000-0200-000013000000}"/>
    <dataValidation allowBlank="1" showInputMessage="1" showErrorMessage="1" prompt="Professional Hispanic" sqref="F8" xr:uid="{00000000-0002-0000-0200-000014000000}"/>
    <dataValidation allowBlank="1" showInputMessage="1" showErrorMessage="1" prompt="Protective Services Male" sqref="B9" xr:uid="{00000000-0002-0000-0200-000015000000}"/>
    <dataValidation allowBlank="1" showInputMessage="1" showErrorMessage="1" prompt="Protective Services Female" sqref="C9" xr:uid="{00000000-0002-0000-0200-000016000000}"/>
    <dataValidation allowBlank="1" showInputMessage="1" showErrorMessage="1" prompt="Protective Services White" sqref="D9" xr:uid="{00000000-0002-0000-0200-000017000000}"/>
    <dataValidation allowBlank="1" showInputMessage="1" showErrorMessage="1" prompt="Protective Services African-American" sqref="E9" xr:uid="{00000000-0002-0000-0200-000018000000}"/>
    <dataValidation allowBlank="1" showInputMessage="1" showErrorMessage="1" prompt="Skilled Craft Male" sqref="B10" xr:uid="{00000000-0002-0000-0200-000019000000}"/>
    <dataValidation allowBlank="1" showInputMessage="1" showErrorMessage="1" prompt="Skilled Craft Female" sqref="C10" xr:uid="{00000000-0002-0000-0200-00001A000000}"/>
    <dataValidation allowBlank="1" showInputMessage="1" showErrorMessage="1" prompt="Skilled Craft White" sqref="D10" xr:uid="{00000000-0002-0000-0200-00001B000000}"/>
    <dataValidation allowBlank="1" showInputMessage="1" showErrorMessage="1" prompt="Skilled Craft African-American" sqref="E10" xr:uid="{00000000-0002-0000-0200-00001C000000}"/>
    <dataValidation allowBlank="1" showInputMessage="1" showErrorMessage="1" prompt="Skilled Craft Hispanic" sqref="F10" xr:uid="{00000000-0002-0000-0200-00001D000000}"/>
    <dataValidation allowBlank="1" showInputMessage="1" showErrorMessage="1" prompt="Technical Male" sqref="B11" xr:uid="{00000000-0002-0000-0200-00001E000000}"/>
    <dataValidation allowBlank="1" showInputMessage="1" showErrorMessage="1" prompt="Technical Female" sqref="C11" xr:uid="{00000000-0002-0000-0200-00001F000000}"/>
    <dataValidation allowBlank="1" showInputMessage="1" showErrorMessage="1" prompt="Technical White" sqref="D11" xr:uid="{00000000-0002-0000-0200-000020000000}"/>
    <dataValidation allowBlank="1" showInputMessage="1" showErrorMessage="1" prompt="Technical African-American" sqref="E11" xr:uid="{00000000-0002-0000-0200-000021000000}"/>
    <dataValidation allowBlank="1" showInputMessage="1" showErrorMessage="1" prompt="Technical Hispanic" sqref="F11" xr:uid="{00000000-0002-0000-0200-000022000000}"/>
  </dataValidations>
  <hyperlinks>
    <hyperlink ref="A26" location="'Table of Contents'!A1" display="Table of contents" xr:uid="{00000000-0004-0000-0200-000000000000}"/>
  </hyperlinks>
  <pageMargins left="0.25" right="0.25" top="0.75" bottom="0.75" header="0.3" footer="0.3"/>
  <pageSetup scale="89" orientation="portrait"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8"/>
  <sheetViews>
    <sheetView topLeftCell="A8" zoomScaleNormal="100" workbookViewId="0">
      <selection activeCell="A26" sqref="A26"/>
    </sheetView>
  </sheetViews>
  <sheetFormatPr defaultColWidth="0" defaultRowHeight="14.25" x14ac:dyDescent="0.2"/>
  <cols>
    <col min="1" max="1" width="79.28515625" style="58" customWidth="1"/>
    <col min="2" max="2" width="9.140625" style="58" customWidth="1"/>
    <col min="3" max="3" width="9.140625" style="58" hidden="1" customWidth="1"/>
    <col min="4" max="16384" width="9.140625" style="58" hidden="1"/>
  </cols>
  <sheetData>
    <row r="1" spans="1:2" ht="15" x14ac:dyDescent="0.2">
      <c r="A1" s="33" t="s">
        <v>66</v>
      </c>
      <c r="B1" s="1"/>
    </row>
    <row r="2" spans="1:2" ht="30" x14ac:dyDescent="0.2">
      <c r="A2" s="59" t="s">
        <v>67</v>
      </c>
      <c r="B2" s="1"/>
    </row>
    <row r="3" spans="1:2" ht="15" x14ac:dyDescent="0.2">
      <c r="A3" s="20" t="s">
        <v>68</v>
      </c>
      <c r="B3" s="1"/>
    </row>
    <row r="4" spans="1:2" ht="15" x14ac:dyDescent="0.2">
      <c r="A4" s="97" t="s">
        <v>69</v>
      </c>
      <c r="B4" s="1"/>
    </row>
    <row r="5" spans="1:2" ht="15" x14ac:dyDescent="0.2">
      <c r="A5" s="60" t="s">
        <v>70</v>
      </c>
      <c r="B5" s="1"/>
    </row>
    <row r="6" spans="1:2" ht="15" x14ac:dyDescent="0.2">
      <c r="A6" s="60" t="s">
        <v>71</v>
      </c>
      <c r="B6" s="1"/>
    </row>
    <row r="7" spans="1:2" ht="15" x14ac:dyDescent="0.2">
      <c r="A7" s="60" t="s">
        <v>72</v>
      </c>
      <c r="B7" s="1"/>
    </row>
    <row r="8" spans="1:2" ht="15" x14ac:dyDescent="0.2">
      <c r="A8" s="60" t="s">
        <v>73</v>
      </c>
      <c r="B8" s="1"/>
    </row>
    <row r="9" spans="1:2" ht="16.5" customHeight="1" x14ac:dyDescent="0.2">
      <c r="A9" s="60" t="s">
        <v>74</v>
      </c>
      <c r="B9" s="1"/>
    </row>
    <row r="10" spans="1:2" ht="15.75" customHeight="1" x14ac:dyDescent="0.2">
      <c r="A10" s="60" t="s">
        <v>75</v>
      </c>
      <c r="B10" s="1"/>
    </row>
    <row r="11" spans="1:2" ht="12.75" customHeight="1" x14ac:dyDescent="0.2">
      <c r="A11" s="61"/>
      <c r="B11" s="1"/>
    </row>
    <row r="12" spans="1:2" ht="15" x14ac:dyDescent="0.2">
      <c r="A12" s="120" t="s">
        <v>69</v>
      </c>
      <c r="B12" s="61"/>
    </row>
    <row r="13" spans="1:2" ht="15" x14ac:dyDescent="0.2">
      <c r="A13" s="28" t="str">
        <f xml:space="preserve"> IF('Officials Admin Calculations'!$A$34="Female N/A for Flip Flop Rule", "Female - Passed 4/5ths Rule", 'Officials Admin Calculations'!$A$34)</f>
        <v>Female - Job Category empty</v>
      </c>
      <c r="B13" s="22"/>
    </row>
    <row r="14" spans="1:2" ht="15" x14ac:dyDescent="0.2">
      <c r="A14" s="28" t="str">
        <f xml:space="preserve"> IF('Officials Admin Calculations'!$A$35="African-American N/A for Flip Flop Rule", "African-American - Passed 4/5ths Rule", 'Officials Admin Calculations'!$A$35)</f>
        <v>African-American - Job Category empty</v>
      </c>
      <c r="B14" s="2"/>
    </row>
    <row r="15" spans="1:2" ht="15" x14ac:dyDescent="0.2">
      <c r="A15" s="28" t="str">
        <f xml:space="preserve"> IF('Officials Admin Calculations'!$A$36="Hispanic - N/A for Flip Flop Rule", "Hispanic - Passed 4/5ths Rule", 'Officials Admin Calculations'!$A$36)</f>
        <v>Hispanic - Job Category empty</v>
      </c>
      <c r="B15" s="2"/>
    </row>
    <row r="16" spans="1:2" ht="15" x14ac:dyDescent="0.2">
      <c r="A16" s="62"/>
      <c r="B16" s="28"/>
    </row>
    <row r="17" spans="1:2" ht="15" x14ac:dyDescent="0.2">
      <c r="A17" s="120" t="s">
        <v>70</v>
      </c>
      <c r="B17" s="28"/>
    </row>
    <row r="18" spans="1:2" ht="15" x14ac:dyDescent="0.2">
      <c r="A18" s="121" t="str">
        <f xml:space="preserve"> IF('Admin Support Calculations'!$A$34="Female N/A for Flip Flop Rule", "Female - Passed 4/5ths Rule", 'Admin Support Calculations'!$A$34)</f>
        <v>Female - Passed 4/5ths Rule</v>
      </c>
      <c r="B18" s="28"/>
    </row>
    <row r="19" spans="1:2" ht="15" x14ac:dyDescent="0.2">
      <c r="A19" s="121" t="str">
        <f xml:space="preserve"> IF('Admin Support Calculations'!$A$35="African-American N/A for Flip Flop Rule", "African-American - Passed 4/5ths Rule", 'Admin Support Calculations'!$A$35)</f>
        <v>African-American - Passed 4/5ths Rule</v>
      </c>
      <c r="B19" s="28"/>
    </row>
    <row r="20" spans="1:2" ht="15" x14ac:dyDescent="0.2">
      <c r="A20" s="121" t="str">
        <f xml:space="preserve"> IF('Admin Support Calculations'!$A$36="Hispanic - N/A for Flip Flop Rule", "Hispanic - Passed 4/5ths Rule", 'Admin Support Calculations'!$A$36)</f>
        <v>Hispanic - Passed 4/5ths Rule</v>
      </c>
      <c r="B20" s="28"/>
    </row>
    <row r="21" spans="1:2" ht="15" x14ac:dyDescent="0.2">
      <c r="A21" s="120"/>
      <c r="B21" s="28"/>
    </row>
    <row r="22" spans="1:2" ht="15" x14ac:dyDescent="0.2">
      <c r="A22" s="120" t="s">
        <v>71</v>
      </c>
      <c r="B22" s="28"/>
    </row>
    <row r="23" spans="1:2" ht="15" x14ac:dyDescent="0.2">
      <c r="A23" s="121" t="str">
        <f xml:space="preserve"> IF('Service Maint Calculations'!$A$34="Female N/A for Flip Flop Rule", "Female - Passed 4/5ths Rule", 'Service Maint Calculations'!$A$34)</f>
        <v>Female - Passed 4/5ths Rule</v>
      </c>
      <c r="B23" s="28"/>
    </row>
    <row r="24" spans="1:2" ht="15" x14ac:dyDescent="0.2">
      <c r="A24" s="121" t="str">
        <f xml:space="preserve"> IF('Service Maint Calculations'!$A$35="African-American N/A for Flip Flop Rule", "African-American - Passed 4/5ths Rule", 'Service Maint Calculations'!$A$35)</f>
        <v>African-American - Passed 4/5ths Rule</v>
      </c>
      <c r="B24" s="28"/>
    </row>
    <row r="25" spans="1:2" ht="15" x14ac:dyDescent="0.2">
      <c r="A25" s="121" t="str">
        <f xml:space="preserve"> IF('Service Maint Calculations'!$A$36="Hispanic - N/A for Flip Flop Rule", "Hispanic - Passed 4/5ths Rule", 'Service Maint Calculations'!$A$36)</f>
        <v>Hispanic - Passed 4/5ths Rule</v>
      </c>
      <c r="B25" s="28"/>
    </row>
    <row r="26" spans="1:2" ht="15" x14ac:dyDescent="0.2">
      <c r="A26" s="117"/>
      <c r="B26" s="28"/>
    </row>
    <row r="27" spans="1:2" ht="15" x14ac:dyDescent="0.2">
      <c r="A27" s="120" t="s">
        <v>72</v>
      </c>
      <c r="B27" s="28"/>
    </row>
    <row r="28" spans="1:2" ht="15" x14ac:dyDescent="0.2">
      <c r="A28" s="121" t="str">
        <f xml:space="preserve"> IF('Professional Calculations'!$A$34="Female N/A for Flip Flop Rule", "Female - Passed 4/5ths Rule", 'Professional Calculations'!$A$34)</f>
        <v>Female - Passed 4/5ths Rule</v>
      </c>
      <c r="B28" s="28"/>
    </row>
    <row r="29" spans="1:2" ht="15" x14ac:dyDescent="0.2">
      <c r="A29" s="121" t="str">
        <f xml:space="preserve"> IF('Professional Calculations'!$A$35="African-American N/A for Flip Flop Rule", "African-American - Passed 4/5ths Rule", 'Professional Calculations'!$A$35)</f>
        <v>African-American - Passed 4/5ths Rule</v>
      </c>
      <c r="B29" s="2"/>
    </row>
    <row r="30" spans="1:2" ht="15" x14ac:dyDescent="0.2">
      <c r="A30" s="121" t="str">
        <f xml:space="preserve"> IF('Professional Calculations'!$A$36="Hispanic - N/A for Flip Flop Rule", "Hispanic - Passed 4/5ths Rule", 'Professional Calculations'!$A$36)</f>
        <v>Hispanic - Passed 4/5ths Rule</v>
      </c>
      <c r="B30" s="28"/>
    </row>
    <row r="31" spans="1:2" ht="15" x14ac:dyDescent="0.2">
      <c r="A31" s="116"/>
      <c r="B31" s="28"/>
    </row>
    <row r="32" spans="1:2" ht="15" x14ac:dyDescent="0.2">
      <c r="A32" s="120" t="s">
        <v>73</v>
      </c>
      <c r="B32" s="28"/>
    </row>
    <row r="33" spans="1:2" ht="15" x14ac:dyDescent="0.2">
      <c r="A33" s="121" t="str">
        <f xml:space="preserve"> IF('Protective Service Calculations'!$A$34="Female N/A for Flip Flop Rule", "Female - Passed 4/5ths Rule", 'Protective Service Calculations'!$A$34)</f>
        <v>Female - Passed 4/5ths Rule</v>
      </c>
      <c r="B33" s="28"/>
    </row>
    <row r="34" spans="1:2" ht="15" x14ac:dyDescent="0.2">
      <c r="A34" s="121" t="str">
        <f xml:space="preserve"> IF('Protective Service Calculations'!$A$35="African-American N/A for Flip Flop Rule", "African-American - Passed 4/5ths Rule", 'Protective Service Calculations'!$A$35)</f>
        <v>African-American - Passed 4/5ths Rule</v>
      </c>
      <c r="B34" s="2"/>
    </row>
    <row r="35" spans="1:2" ht="15" x14ac:dyDescent="0.2">
      <c r="A35" s="121" t="str">
        <f xml:space="preserve"> IF('Protective Service Calculations'!$A$36="Hispanic - N/A for Flip Flop Rule", "Hispanic - Passed 4/5ths Rule", 'Protective Service Calculations'!$A$36)</f>
        <v>Hispanic - Passed 4/5ths Rule</v>
      </c>
      <c r="B35" s="28"/>
    </row>
    <row r="36" spans="1:2" ht="15" x14ac:dyDescent="0.2">
      <c r="A36" s="116"/>
      <c r="B36" s="28"/>
    </row>
    <row r="37" spans="1:2" ht="15" x14ac:dyDescent="0.2">
      <c r="A37" s="120" t="s">
        <v>74</v>
      </c>
      <c r="B37" s="28"/>
    </row>
    <row r="38" spans="1:2" ht="15" x14ac:dyDescent="0.2">
      <c r="A38" s="121" t="str">
        <f xml:space="preserve"> IF('Skilled Craft Calculations'!$A$34="Female N/A for Flip Flop Rule", "Female - Passed 4/5ths Rule", 'Skilled Craft Calculations'!$A$34)</f>
        <v>Female - Passed 4/5ths Rule</v>
      </c>
      <c r="B38" s="28"/>
    </row>
    <row r="39" spans="1:2" ht="15" x14ac:dyDescent="0.2">
      <c r="A39" s="121" t="str">
        <f xml:space="preserve"> IF('Skilled Craft Calculations'!$A$35="African-American N/A for Flip Flop Rule", "African-American - Passed 4/5ths Rule", 'Skilled Craft Calculations'!$A$35)</f>
        <v>African-American - Passed 4/5ths Rule</v>
      </c>
      <c r="B39" s="2"/>
    </row>
    <row r="40" spans="1:2" ht="15" x14ac:dyDescent="0.2">
      <c r="A40" s="121" t="str">
        <f xml:space="preserve"> IF('Skilled Craft Calculations'!$A$36="Hispanic - N/A for Flip Flop Rule", "Hispanic - Passed 4/5ths Rule", 'Skilled Craft Calculations'!$A$36)</f>
        <v>Hispanic - Passed 4/5ths Rule</v>
      </c>
      <c r="B40" s="28"/>
    </row>
    <row r="41" spans="1:2" ht="12" customHeight="1" x14ac:dyDescent="0.2">
      <c r="A41" s="116"/>
      <c r="B41" s="28"/>
    </row>
    <row r="42" spans="1:2" ht="15" x14ac:dyDescent="0.2">
      <c r="A42" s="120" t="s">
        <v>75</v>
      </c>
      <c r="B42" s="28"/>
    </row>
    <row r="43" spans="1:2" ht="15" x14ac:dyDescent="0.2">
      <c r="A43" s="28" t="str">
        <f xml:space="preserve"> IF('Technical Calculations'!$A$34="Female N/A for Flip Flop Rule", "Female - Passed 4/5ths Rule", 'Technical Calculations'!$A$34)</f>
        <v>Female - Passed 4/5ths Rule</v>
      </c>
      <c r="B43" s="28"/>
    </row>
    <row r="44" spans="1:2" ht="15" x14ac:dyDescent="0.2">
      <c r="A44" s="28" t="str">
        <f xml:space="preserve"> IF('Technical Calculations'!$A$35="African-American N/A for Flip Flop Rule", "African-American - Passed 4/5ths Rule", 'Technical Calculations'!$A$35)</f>
        <v>African-American - Passed 4/5ths Rule</v>
      </c>
      <c r="B44" s="2"/>
    </row>
    <row r="45" spans="1:2" ht="15" x14ac:dyDescent="0.2">
      <c r="A45" s="28" t="str">
        <f xml:space="preserve"> IF('Technical Calculations'!$A$36="Hispanic - N/A for Flip Flop Rule", "Hispanic - Passed 4/5ths Rule", 'Technical Calculations'!$A$36)</f>
        <v>Hispanic - Passed 4/5ths Rule</v>
      </c>
    </row>
    <row r="46" spans="1:2" ht="15" x14ac:dyDescent="0.2">
      <c r="A46" s="63" t="s">
        <v>76</v>
      </c>
    </row>
    <row r="47" spans="1:2" ht="15" x14ac:dyDescent="0.2">
      <c r="A47" s="42" t="s">
        <v>39</v>
      </c>
    </row>
    <row r="48" spans="1:2" ht="15" x14ac:dyDescent="0.2">
      <c r="A48" s="2" t="s">
        <v>65</v>
      </c>
    </row>
  </sheetData>
  <sheetProtection sheet="1" objects="1" scenarios="1"/>
  <hyperlinks>
    <hyperlink ref="A47" location="Table_of_contents" display="Table of Contents" xr:uid="{00000000-0004-0000-0300-000000000000}"/>
    <hyperlink ref="A5" location="Job_Category_Administrative_Support" display="Administrative Support" xr:uid="{00000000-0004-0000-0300-000001000000}"/>
    <hyperlink ref="A6" location="Job_Category_Service_Maintenance" display="Service Maintenance" xr:uid="{00000000-0004-0000-0300-000002000000}"/>
    <hyperlink ref="A7" location="Job_Category_Professional" display="Professional" xr:uid="{00000000-0004-0000-0300-000003000000}"/>
    <hyperlink ref="A8" location="Job_category_Protective_Services" display="Protective Services" xr:uid="{00000000-0004-0000-0300-000004000000}"/>
    <hyperlink ref="A9" location="Job_Category_Skilled_Craft" display="Skilled Craft" xr:uid="{00000000-0004-0000-0300-000005000000}"/>
    <hyperlink ref="A10" location="Job_Category_Technical" display="Technical" xr:uid="{00000000-0004-0000-0300-000006000000}"/>
    <hyperlink ref="A4" location="Job_Category_Officials_Admin" display="Officials/Administrators" xr:uid="{00000000-0004-0000-0300-000007000000}"/>
  </hyperlinks>
  <pageMargins left="0.45" right="0.2" top="0.5" bottom="0.2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topLeftCell="A7" zoomScaleNormal="100" workbookViewId="0">
      <selection activeCell="F18" sqref="F18"/>
    </sheetView>
  </sheetViews>
  <sheetFormatPr defaultColWidth="0" defaultRowHeight="15" x14ac:dyDescent="0.2"/>
  <cols>
    <col min="1" max="1" width="92.42578125" style="2" customWidth="1"/>
    <col min="2" max="2" width="17" style="2" customWidth="1"/>
    <col min="3" max="3" width="11.7109375" style="2" customWidth="1"/>
    <col min="4" max="4" width="13.85546875" style="2" customWidth="1"/>
    <col min="5" max="5" width="14" style="2" customWidth="1"/>
    <col min="6" max="6" width="15.85546875" style="2" customWidth="1"/>
    <col min="7" max="7" width="9.140625" style="2" customWidth="1"/>
    <col min="8" max="11" width="0" style="2" hidden="1" customWidth="1"/>
    <col min="12" max="16384" width="9.140625" style="2" hidden="1"/>
  </cols>
  <sheetData>
    <row r="1" spans="1:11" x14ac:dyDescent="0.2">
      <c r="A1" s="1" t="s">
        <v>4</v>
      </c>
    </row>
    <row r="2" spans="1:11" s="4" customFormat="1" ht="46.5" customHeight="1" x14ac:dyDescent="0.2">
      <c r="A2" s="4" t="s">
        <v>77</v>
      </c>
    </row>
    <row r="3" spans="1:11" x14ac:dyDescent="0.2">
      <c r="A3" s="1" t="s">
        <v>78</v>
      </c>
    </row>
    <row r="4" spans="1:11" x14ac:dyDescent="0.2">
      <c r="A4" s="5" t="s">
        <v>79</v>
      </c>
    </row>
    <row r="5" spans="1:11" x14ac:dyDescent="0.2">
      <c r="A5" s="5" t="s">
        <v>80</v>
      </c>
    </row>
    <row r="6" spans="1:11" x14ac:dyDescent="0.2">
      <c r="A6" s="5" t="s">
        <v>81</v>
      </c>
    </row>
    <row r="7" spans="1:11" x14ac:dyDescent="0.2">
      <c r="A7" s="5" t="s">
        <v>82</v>
      </c>
    </row>
    <row r="8" spans="1:11" x14ac:dyDescent="0.2">
      <c r="A8" s="5" t="s">
        <v>83</v>
      </c>
    </row>
    <row r="9" spans="1:11" ht="15.75" thickBot="1" x14ac:dyDescent="0.25">
      <c r="A9" s="5"/>
    </row>
    <row r="10" spans="1:11" ht="35.25" customHeight="1" x14ac:dyDescent="0.2">
      <c r="A10" s="109" t="s">
        <v>84</v>
      </c>
      <c r="B10" s="6" t="s">
        <v>85</v>
      </c>
      <c r="C10" s="6" t="s">
        <v>45</v>
      </c>
      <c r="D10" s="6" t="s">
        <v>47</v>
      </c>
      <c r="E10" s="6" t="s">
        <v>48</v>
      </c>
      <c r="F10" s="7" t="s">
        <v>86</v>
      </c>
    </row>
    <row r="11" spans="1:11" x14ac:dyDescent="0.2">
      <c r="A11" s="34" t="s">
        <v>87</v>
      </c>
      <c r="B11" s="9">
        <v>0</v>
      </c>
      <c r="C11" s="9" t="str">
        <f>IF($B$11=0, "n/a", 'Data Inputs'!C5)</f>
        <v>n/a</v>
      </c>
      <c r="D11" s="9" t="str">
        <f>IF($B$11=0, "n/a", 'Data Inputs'!E5)</f>
        <v>n/a</v>
      </c>
      <c r="E11" s="9" t="str">
        <f>IF($B$11=0, "n/a", 'Data Inputs'!F5)</f>
        <v>n/a</v>
      </c>
      <c r="F11" s="38" t="str">
        <f>IF($B$11=0, "n/a", SUM(D11:E11) )</f>
        <v>n/a</v>
      </c>
    </row>
    <row r="12" spans="1:11" x14ac:dyDescent="0.2">
      <c r="A12" s="34" t="s">
        <v>88</v>
      </c>
      <c r="B12" s="10" t="s">
        <v>89</v>
      </c>
      <c r="C12" s="14" t="str">
        <f>IF($B$11=0,"n/a",(C11/$B$11)*100)</f>
        <v>n/a</v>
      </c>
      <c r="D12" s="14" t="str">
        <f t="shared" ref="D12:F12" si="0">IF($B$11=0,"n/a",(D11/$B$11)*100)</f>
        <v>n/a</v>
      </c>
      <c r="E12" s="14" t="str">
        <f t="shared" si="0"/>
        <v>n/a</v>
      </c>
      <c r="F12" s="15" t="str">
        <f t="shared" si="0"/>
        <v>n/a</v>
      </c>
    </row>
    <row r="13" spans="1:11" x14ac:dyDescent="0.2">
      <c r="A13" s="39" t="s">
        <v>60</v>
      </c>
      <c r="B13" s="13" t="s">
        <v>89</v>
      </c>
      <c r="C13" s="14">
        <f>'Data Inputs'!C17</f>
        <v>57.177743547356954</v>
      </c>
      <c r="D13" s="14">
        <f>'Data Inputs'!E17</f>
        <v>12.85268813164519</v>
      </c>
      <c r="E13" s="14">
        <f>'Data Inputs'!F17</f>
        <v>16.16</v>
      </c>
      <c r="F13" s="15">
        <f>SUM(D13:E13)</f>
        <v>29.012688131645191</v>
      </c>
    </row>
    <row r="14" spans="1:11" ht="15.75" thickBot="1" x14ac:dyDescent="0.25">
      <c r="A14" s="16" t="s">
        <v>90</v>
      </c>
      <c r="B14" s="17" t="s">
        <v>89</v>
      </c>
      <c r="C14" s="18" t="str">
        <f>IF($B$11=0, "n/a", (C13*$B$11)/100)</f>
        <v>n/a</v>
      </c>
      <c r="D14" s="18" t="str">
        <f t="shared" ref="D14:E14" si="1">IF($B$11=0, "n/a", (D13*$B$11)/100)</f>
        <v>n/a</v>
      </c>
      <c r="E14" s="18" t="str">
        <f t="shared" si="1"/>
        <v>n/a</v>
      </c>
      <c r="F14" s="37" t="str">
        <f>IF($B$11=0, "n/a", (F13*$B$11)/100)</f>
        <v>n/a</v>
      </c>
      <c r="K14" s="19"/>
    </row>
    <row r="15" spans="1:11" ht="15" customHeight="1" thickBot="1" x14ac:dyDescent="0.25">
      <c r="A15" s="20"/>
      <c r="B15" s="21"/>
      <c r="C15" s="22"/>
      <c r="D15" s="22"/>
      <c r="E15" s="22"/>
      <c r="F15" s="22"/>
    </row>
    <row r="16" spans="1:11" ht="33" customHeight="1" x14ac:dyDescent="0.2">
      <c r="A16" s="108" t="s">
        <v>91</v>
      </c>
      <c r="B16" s="6" t="s">
        <v>85</v>
      </c>
      <c r="C16" s="6" t="s">
        <v>45</v>
      </c>
      <c r="D16" s="6" t="s">
        <v>47</v>
      </c>
      <c r="E16" s="6" t="s">
        <v>48</v>
      </c>
      <c r="F16" s="7" t="s">
        <v>86</v>
      </c>
    </row>
    <row r="17" spans="1:6" x14ac:dyDescent="0.2">
      <c r="A17" s="34" t="s">
        <v>92</v>
      </c>
      <c r="B17" s="10" t="s">
        <v>89</v>
      </c>
      <c r="C17" s="92" t="str">
        <f>IF($B$11=0, "n/a", (C12/C13))</f>
        <v>n/a</v>
      </c>
      <c r="D17" s="92" t="str">
        <f t="shared" ref="D17:F17" si="2">IF($B$11=0, "n/a", (D12/D13))</f>
        <v>n/a</v>
      </c>
      <c r="E17" s="92" t="str">
        <f t="shared" si="2"/>
        <v>n/a</v>
      </c>
      <c r="F17" s="93" t="str">
        <f t="shared" si="2"/>
        <v>n/a</v>
      </c>
    </row>
    <row r="18" spans="1:6" ht="15.75" thickBot="1" x14ac:dyDescent="0.25">
      <c r="A18" s="36" t="s">
        <v>93</v>
      </c>
      <c r="B18" s="23" t="s">
        <v>89</v>
      </c>
      <c r="C18" s="18" t="str">
        <f>IF(C17="n/a","n/a",IF(C17&gt;=0.8,"Pass","Fail"))</f>
        <v>n/a</v>
      </c>
      <c r="D18" s="18" t="str">
        <f>IF(D17="n/a","n/a",IF(D17&gt;=0.8,"Pass","Fail"))</f>
        <v>n/a</v>
      </c>
      <c r="E18" s="18" t="str">
        <f>IF(E17="n/a","n/a",IF(E17&gt;=0.8,"Pass","Fail"))</f>
        <v>n/a</v>
      </c>
      <c r="F18" s="18" t="str">
        <f>IF(F17="n/a","n/a",IF(F17&gt;=0.8,"Pass","Fail"))</f>
        <v>n/a</v>
      </c>
    </row>
    <row r="19" spans="1:6" x14ac:dyDescent="0.2">
      <c r="A19" s="2" t="s">
        <v>94</v>
      </c>
      <c r="B19" s="24"/>
      <c r="C19" s="22"/>
      <c r="D19" s="22"/>
      <c r="E19" s="22"/>
      <c r="F19" s="22"/>
    </row>
    <row r="20" spans="1:6" ht="15" customHeight="1" thickBot="1" x14ac:dyDescent="0.25">
      <c r="A20" s="20"/>
      <c r="B20" s="25"/>
      <c r="C20" s="22"/>
      <c r="D20" s="22"/>
      <c r="E20" s="22"/>
      <c r="F20" s="22"/>
    </row>
    <row r="21" spans="1:6" x14ac:dyDescent="0.2">
      <c r="A21" s="110" t="s">
        <v>95</v>
      </c>
      <c r="C21" s="22"/>
      <c r="D21" s="22"/>
      <c r="E21" s="26" t="s">
        <v>96</v>
      </c>
      <c r="F21" s="26" t="s">
        <v>96</v>
      </c>
    </row>
    <row r="22" spans="1:6" x14ac:dyDescent="0.2">
      <c r="A22" s="40" t="str">
        <f>IF(C18="n/a", "Female-Job Category empty ",IF(C18 = "No","Female - Pass 4/5ths Rule","Female - Fail 4/5ths Rule"))</f>
        <v xml:space="preserve">Female-Job Category empty </v>
      </c>
      <c r="E22" s="26"/>
      <c r="F22" s="26" t="s">
        <v>96</v>
      </c>
    </row>
    <row r="23" spans="1:6" x14ac:dyDescent="0.2">
      <c r="A23" s="40" t="str">
        <f>IF(D18="n/a", "African-american-Job Category empty ",IF(D18 = "No","African-American - Pass 4/5ths Rule","African-American- Fail 4/5ths Rule"))</f>
        <v xml:space="preserve">African-american-Job Category empty </v>
      </c>
      <c r="E23" s="26"/>
      <c r="F23" s="26"/>
    </row>
    <row r="24" spans="1:6" ht="15.75" thickBot="1" x14ac:dyDescent="0.25">
      <c r="A24" s="41" t="str">
        <f>IF(E18="n/a", "Hispanic-Job Category empty ",IF(E18 = "No","Hispanic - Pass 4/5ths Rule","Hispanic - Fail 4/5ths Rule"))</f>
        <v xml:space="preserve">Hispanic-Job Category empty </v>
      </c>
      <c r="E24" s="26" t="s">
        <v>96</v>
      </c>
      <c r="F24" s="26" t="s">
        <v>96</v>
      </c>
    </row>
    <row r="25" spans="1:6" ht="18.75" customHeight="1" thickBot="1" x14ac:dyDescent="0.25">
      <c r="A25" s="27"/>
      <c r="B25" s="28"/>
      <c r="E25" s="26"/>
      <c r="F25" s="26"/>
    </row>
    <row r="26" spans="1:6" ht="33.75" customHeight="1" x14ac:dyDescent="0.2">
      <c r="A26" s="108" t="s">
        <v>82</v>
      </c>
      <c r="B26" s="6" t="s">
        <v>85</v>
      </c>
      <c r="C26" s="6" t="s">
        <v>45</v>
      </c>
      <c r="D26" s="6" t="s">
        <v>47</v>
      </c>
      <c r="E26" s="6" t="s">
        <v>48</v>
      </c>
      <c r="F26" s="7" t="s">
        <v>86</v>
      </c>
    </row>
    <row r="27" spans="1:6" x14ac:dyDescent="0.2">
      <c r="A27" s="34" t="s">
        <v>97</v>
      </c>
      <c r="B27" s="13" t="s">
        <v>89</v>
      </c>
      <c r="C27" s="9" t="str">
        <f>IF(C18="n/a", "n/a", IF(C18 = "Yes",C11+1,"--"))</f>
        <v>n/a</v>
      </c>
      <c r="D27" s="9" t="str">
        <f t="shared" ref="D27:F27" si="3">IF(D18="n/a", "n/a", IF(D18 = "Yes",D11+1,"--"))</f>
        <v>n/a</v>
      </c>
      <c r="E27" s="9" t="str">
        <f t="shared" si="3"/>
        <v>n/a</v>
      </c>
      <c r="F27" s="38" t="str">
        <f t="shared" si="3"/>
        <v>n/a</v>
      </c>
    </row>
    <row r="28" spans="1:6" x14ac:dyDescent="0.2">
      <c r="A28" s="34" t="s">
        <v>98</v>
      </c>
      <c r="B28" s="13" t="s">
        <v>89</v>
      </c>
      <c r="C28" s="14" t="str">
        <f>IF(C27="n/a","n/a",IF(C27="--","--",(C27/$B$11)*100))</f>
        <v>n/a</v>
      </c>
      <c r="D28" s="14" t="str">
        <f t="shared" ref="D28:F28" si="4">IF(D27="n/a","n/a",IF(D27="--","--",(D27/$B$11)*100))</f>
        <v>n/a</v>
      </c>
      <c r="E28" s="14" t="str">
        <f t="shared" si="4"/>
        <v>n/a</v>
      </c>
      <c r="F28" s="15" t="str">
        <f t="shared" si="4"/>
        <v>n/a</v>
      </c>
    </row>
    <row r="29" spans="1:6" x14ac:dyDescent="0.2">
      <c r="A29" s="34" t="s">
        <v>99</v>
      </c>
      <c r="B29" s="13" t="s">
        <v>89</v>
      </c>
      <c r="C29" s="92" t="str">
        <f>IF(C28="n/a","n/a",IF(C28="--","--",C28/C13))</f>
        <v>n/a</v>
      </c>
      <c r="D29" s="92" t="str">
        <f t="shared" ref="D29:F29" si="5">IF(D28="n/a","n/a",IF(D28="--","--",D28/D13))</f>
        <v>n/a</v>
      </c>
      <c r="E29" s="92" t="str">
        <f t="shared" si="5"/>
        <v>n/a</v>
      </c>
      <c r="F29" s="93" t="str">
        <f t="shared" si="5"/>
        <v>n/a</v>
      </c>
    </row>
    <row r="30" spans="1:6" ht="15.75" thickBot="1" x14ac:dyDescent="0.25">
      <c r="A30" s="36" t="s">
        <v>100</v>
      </c>
      <c r="B30" s="23" t="s">
        <v>89</v>
      </c>
      <c r="C30" s="18" t="str">
        <f>IF(C29="n/a","n/a",IF(C29 = "--","--", IF(C29&gt;= 0.8, "Pass","Fail")))</f>
        <v>n/a</v>
      </c>
      <c r="D30" s="18" t="str">
        <f t="shared" ref="D30:F30" si="6">IF(D29="n/a","n/a",IF(D29 = "--","--", IF(D29&gt;= 0.8, "Pass","Fail")))</f>
        <v>n/a</v>
      </c>
      <c r="E30" s="18" t="str">
        <f t="shared" si="6"/>
        <v>n/a</v>
      </c>
      <c r="F30" s="37" t="str">
        <f t="shared" si="6"/>
        <v>n/a</v>
      </c>
    </row>
    <row r="31" spans="1:6" x14ac:dyDescent="0.2">
      <c r="A31" s="2" t="s">
        <v>101</v>
      </c>
      <c r="B31" s="24"/>
      <c r="C31" s="22"/>
      <c r="D31" s="22"/>
      <c r="E31" s="22"/>
      <c r="F31" s="22"/>
    </row>
    <row r="32" spans="1:6" ht="15" customHeight="1" thickBot="1" x14ac:dyDescent="0.25">
      <c r="A32" s="20"/>
      <c r="B32" s="25"/>
      <c r="C32" s="22"/>
      <c r="D32" s="22"/>
      <c r="E32" s="22"/>
      <c r="F32" s="22"/>
    </row>
    <row r="33" spans="1:6" x14ac:dyDescent="0.2">
      <c r="A33" s="111" t="s">
        <v>102</v>
      </c>
      <c r="B33" s="28"/>
      <c r="C33" s="22"/>
      <c r="D33" s="22"/>
      <c r="E33" s="22"/>
      <c r="F33" s="29" t="s">
        <v>96</v>
      </c>
    </row>
    <row r="34" spans="1:6" x14ac:dyDescent="0.2">
      <c r="A34" s="40" t="str">
        <f>IF(C30="n/a","Female - Job Category empty",IF(C30="--","Female N/A for Flip Flop Rule",IF(C30="Pass","Female - Inconclusive; sample too small","Female - Potential Underutilization")))</f>
        <v>Female - Job Category empty</v>
      </c>
      <c r="F34" s="30" t="s">
        <v>96</v>
      </c>
    </row>
    <row r="35" spans="1:6" x14ac:dyDescent="0.2">
      <c r="A35" s="40" t="str">
        <f>IF(D30="n/a","African-American - Job Category empty",IF(D30="--","African-American N/A for flip Flop Rule",IF(D30="Pass","African-American - Inconclusive; sample too small","African-American - Potential Underutilization")))</f>
        <v>African-American - Job Category empty</v>
      </c>
      <c r="B35" s="28"/>
      <c r="F35" s="30"/>
    </row>
    <row r="36" spans="1:6" ht="15.75" thickBot="1" x14ac:dyDescent="0.25">
      <c r="A36" s="41" t="str">
        <f>IF(E30="n/a","Hispanic - Job Category empty",IF(E30="--","Hispanic - N/A for Flip Flop Rule",IF(E30 ="Pass","Hispanic - Inconclusive; sample too small","Hispanic - Potential Underutilization")))</f>
        <v>Hispanic - Job Category empty</v>
      </c>
      <c r="F36" s="30" t="s">
        <v>96</v>
      </c>
    </row>
    <row r="37" spans="1:6" x14ac:dyDescent="0.2">
      <c r="A37" s="31" t="s">
        <v>39</v>
      </c>
      <c r="F37" s="30"/>
    </row>
    <row r="38" spans="1:6" ht="19.5" customHeight="1" x14ac:dyDescent="0.2">
      <c r="A38" s="32" t="s">
        <v>65</v>
      </c>
      <c r="F38" s="30"/>
    </row>
    <row r="39" spans="1:6" ht="15.75" customHeight="1" x14ac:dyDescent="0.2">
      <c r="B39" s="24"/>
      <c r="C39" s="22"/>
      <c r="D39" s="30"/>
      <c r="E39" s="30"/>
      <c r="F39" s="30"/>
    </row>
    <row r="40" spans="1:6" x14ac:dyDescent="0.2">
      <c r="B40" s="24"/>
      <c r="C40" s="22"/>
      <c r="D40" s="22"/>
      <c r="E40" s="22"/>
      <c r="F40" s="22"/>
    </row>
    <row r="41" spans="1:6" x14ac:dyDescent="0.2">
      <c r="A41" s="5"/>
    </row>
  </sheetData>
  <hyperlinks>
    <hyperlink ref="A37" location="'Table of Contents'!A1" display="Table of Contents" xr:uid="{00000000-0004-0000-0400-000000000000}"/>
    <hyperlink ref="A4" location="Title_Step1_5..F14" display="Step 1.  Percent Calculations" xr:uid="{00000000-0004-0000-0400-000001000000}"/>
    <hyperlink ref="A5" location="Title_Step2_5..F18" display="Step 2.  4/5th (80%) Rule " xr:uid="{00000000-0004-0000-0400-000002000000}"/>
    <hyperlink ref="A6" location="ColumnTitle_Step3_5..A24" display="Step 3.  Preliminary Results based on 4/5th Rule" xr:uid="{00000000-0004-0000-0400-000003000000}"/>
    <hyperlink ref="A7" location="Title_Step4_5..F30" display="Step 4.  Flip Flop Rule " xr:uid="{00000000-0004-0000-0400-000004000000}"/>
    <hyperlink ref="A8" location="ColumnTitle_Step5_5..A36" display="Step 5.  Preliminary Results based on Flip Flop Rule " xr:uid="{00000000-0004-0000-0400-000005000000}"/>
  </hyperlinks>
  <pageMargins left="0.25" right="0.25" top="0.75" bottom="0.75" header="0.3" footer="0.3"/>
  <pageSetup scale="75"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1"/>
  <sheetViews>
    <sheetView topLeftCell="A9" zoomScaleNormal="100" workbookViewId="0">
      <selection activeCell="C20" sqref="C20"/>
    </sheetView>
  </sheetViews>
  <sheetFormatPr defaultColWidth="0" defaultRowHeight="15" x14ac:dyDescent="0.2"/>
  <cols>
    <col min="1" max="1" width="91.7109375" style="2" customWidth="1"/>
    <col min="2" max="2" width="17" style="2" customWidth="1"/>
    <col min="3" max="3" width="11.85546875" style="2" customWidth="1"/>
    <col min="4" max="4" width="13.85546875" style="2" customWidth="1"/>
    <col min="5" max="5" width="14" style="2" customWidth="1"/>
    <col min="6" max="6" width="14.5703125" style="2" customWidth="1"/>
    <col min="7" max="7" width="9.140625" style="2" customWidth="1"/>
    <col min="8" max="11" width="0" style="2" hidden="1" customWidth="1"/>
    <col min="12" max="16384" width="9.140625" style="2" hidden="1"/>
  </cols>
  <sheetData>
    <row r="1" spans="1:11" x14ac:dyDescent="0.2">
      <c r="A1" s="1" t="s">
        <v>5</v>
      </c>
    </row>
    <row r="2" spans="1:11" s="4" customFormat="1" ht="50.25" customHeight="1" x14ac:dyDescent="0.2">
      <c r="A2" s="4" t="s">
        <v>77</v>
      </c>
    </row>
    <row r="3" spans="1:11" x14ac:dyDescent="0.2">
      <c r="A3" s="1" t="s">
        <v>78</v>
      </c>
    </row>
    <row r="4" spans="1:11" x14ac:dyDescent="0.2">
      <c r="A4" s="5" t="s">
        <v>79</v>
      </c>
    </row>
    <row r="5" spans="1:11" x14ac:dyDescent="0.2">
      <c r="A5" s="5" t="s">
        <v>80</v>
      </c>
    </row>
    <row r="6" spans="1:11" x14ac:dyDescent="0.2">
      <c r="A6" s="5" t="s">
        <v>81</v>
      </c>
    </row>
    <row r="7" spans="1:11" x14ac:dyDescent="0.2">
      <c r="A7" s="5" t="s">
        <v>82</v>
      </c>
    </row>
    <row r="8" spans="1:11" x14ac:dyDescent="0.2">
      <c r="A8" s="5" t="s">
        <v>83</v>
      </c>
    </row>
    <row r="9" spans="1:11" ht="15.75" thickBot="1" x14ac:dyDescent="0.25">
      <c r="A9" s="5"/>
    </row>
    <row r="10" spans="1:11" ht="33.75" customHeight="1" x14ac:dyDescent="0.2">
      <c r="A10" s="109" t="s">
        <v>79</v>
      </c>
      <c r="B10" s="6" t="s">
        <v>85</v>
      </c>
      <c r="C10" s="6" t="s">
        <v>45</v>
      </c>
      <c r="D10" s="6" t="s">
        <v>47</v>
      </c>
      <c r="E10" s="6" t="s">
        <v>48</v>
      </c>
      <c r="F10" s="7" t="s">
        <v>86</v>
      </c>
    </row>
    <row r="11" spans="1:11" x14ac:dyDescent="0.2">
      <c r="A11" s="8" t="s">
        <v>87</v>
      </c>
      <c r="B11" s="9">
        <f>'Data Inputs'!G6</f>
        <v>304</v>
      </c>
      <c r="C11" s="9">
        <f>IF($B$11=0, "n/a", 'Data Inputs'!C6)</f>
        <v>272</v>
      </c>
      <c r="D11" s="9">
        <f>IF($B$11=0, "n/a", 'Data Inputs'!E6)</f>
        <v>1</v>
      </c>
      <c r="E11" s="9">
        <f>IF($B$11=0, "n/a", 'Data Inputs'!F6)</f>
        <v>155</v>
      </c>
      <c r="F11" s="38">
        <f>IF($B$11=0, "n/a", SUM(D11:E11))</f>
        <v>156</v>
      </c>
    </row>
    <row r="12" spans="1:11" x14ac:dyDescent="0.2">
      <c r="A12" s="8" t="s">
        <v>88</v>
      </c>
      <c r="B12" s="10" t="s">
        <v>89</v>
      </c>
      <c r="C12" s="14">
        <f>IF($B$11=0,"n/a",(C11/$B$11)*100)</f>
        <v>89.473684210526315</v>
      </c>
      <c r="D12" s="14">
        <f t="shared" ref="D12:F12" si="0">IF($B$11=0,"n/a",(D11/$B$11)*100)</f>
        <v>0.3289473684210526</v>
      </c>
      <c r="E12" s="14">
        <f t="shared" si="0"/>
        <v>50.98684210526315</v>
      </c>
      <c r="F12" s="15">
        <f t="shared" si="0"/>
        <v>51.315789473684212</v>
      </c>
    </row>
    <row r="13" spans="1:11" x14ac:dyDescent="0.2">
      <c r="A13" s="12" t="s">
        <v>60</v>
      </c>
      <c r="B13" s="13" t="s">
        <v>89</v>
      </c>
      <c r="C13" s="14">
        <f>'Data Inputs'!C18</f>
        <v>81.565651089667142</v>
      </c>
      <c r="D13" s="14">
        <f>'Data Inputs'!E18</f>
        <v>18.282554483356826</v>
      </c>
      <c r="E13" s="14">
        <f>'Data Inputs'!F18</f>
        <v>33.681014854168929</v>
      </c>
      <c r="F13" s="15">
        <f>SUM(D13:E13)</f>
        <v>51.963569337525755</v>
      </c>
    </row>
    <row r="14" spans="1:11" ht="15.75" thickBot="1" x14ac:dyDescent="0.25">
      <c r="A14" s="16" t="s">
        <v>90</v>
      </c>
      <c r="B14" s="17" t="s">
        <v>89</v>
      </c>
      <c r="C14" s="18">
        <f>IF($B$11=0, "n/a", (C13*$B$11)/100)</f>
        <v>247.95957931258809</v>
      </c>
      <c r="D14" s="18">
        <f t="shared" ref="D14:F14" si="1">IF($B$11=0, "n/a", (D13*$B$11)/100)</f>
        <v>55.578965629404749</v>
      </c>
      <c r="E14" s="18">
        <f t="shared" si="1"/>
        <v>102.39028515667354</v>
      </c>
      <c r="F14" s="37">
        <f t="shared" si="1"/>
        <v>157.96925078607831</v>
      </c>
      <c r="K14" s="19"/>
    </row>
    <row r="15" spans="1:11" ht="15" customHeight="1" thickBot="1" x14ac:dyDescent="0.25">
      <c r="A15" s="20"/>
      <c r="B15" s="21"/>
      <c r="C15" s="22"/>
      <c r="D15" s="22"/>
      <c r="E15" s="22"/>
      <c r="F15" s="22"/>
    </row>
    <row r="16" spans="1:11" ht="33" customHeight="1" x14ac:dyDescent="0.2">
      <c r="A16" s="108" t="s">
        <v>80</v>
      </c>
      <c r="B16" s="6" t="s">
        <v>85</v>
      </c>
      <c r="C16" s="6" t="s">
        <v>45</v>
      </c>
      <c r="D16" s="6" t="s">
        <v>47</v>
      </c>
      <c r="E16" s="6" t="s">
        <v>48</v>
      </c>
      <c r="F16" s="7" t="s">
        <v>86</v>
      </c>
    </row>
    <row r="17" spans="1:6" x14ac:dyDescent="0.2">
      <c r="A17" s="34" t="s">
        <v>92</v>
      </c>
      <c r="B17" s="10" t="s">
        <v>89</v>
      </c>
      <c r="C17" s="92">
        <f>IF($B$11=0, "n/a", (C12/C13))</f>
        <v>1.0969529822322595</v>
      </c>
      <c r="D17" s="92">
        <f t="shared" ref="D17:F17" si="2">IF($B$11=0, "n/a", (D12/D13))</f>
        <v>1.7992418330846686E-2</v>
      </c>
      <c r="E17" s="92">
        <f t="shared" si="2"/>
        <v>1.5138154929720642</v>
      </c>
      <c r="F17" s="93">
        <f t="shared" si="2"/>
        <v>0.98753396134830662</v>
      </c>
    </row>
    <row r="18" spans="1:6" ht="15.75" thickBot="1" x14ac:dyDescent="0.25">
      <c r="A18" s="16" t="s">
        <v>93</v>
      </c>
      <c r="B18" s="23" t="s">
        <v>89</v>
      </c>
      <c r="C18" s="18" t="str">
        <f>IF(C17="n/a","n/a",IF(C17&gt;=0.8,"Pass","Fail"))</f>
        <v>Pass</v>
      </c>
      <c r="D18" s="18" t="str">
        <f t="shared" ref="D18:F18" si="3">IF(D17="n/a","n/a",IF(D17&gt;=0.8,"Pass","Fail"))</f>
        <v>Fail</v>
      </c>
      <c r="E18" s="18" t="str">
        <f t="shared" si="3"/>
        <v>Pass</v>
      </c>
      <c r="F18" s="18" t="str">
        <f t="shared" si="3"/>
        <v>Pass</v>
      </c>
    </row>
    <row r="19" spans="1:6" x14ac:dyDescent="0.2">
      <c r="A19" s="2" t="s">
        <v>94</v>
      </c>
      <c r="B19" s="24"/>
      <c r="C19" s="22"/>
      <c r="D19" s="22"/>
      <c r="E19" s="22"/>
      <c r="F19" s="22"/>
    </row>
    <row r="20" spans="1:6" ht="15" customHeight="1" thickBot="1" x14ac:dyDescent="0.25">
      <c r="A20" s="20"/>
      <c r="B20" s="25"/>
      <c r="C20" s="22"/>
      <c r="D20" s="22"/>
      <c r="E20" s="22"/>
      <c r="F20" s="22"/>
    </row>
    <row r="21" spans="1:6" x14ac:dyDescent="0.2">
      <c r="A21" s="110" t="s">
        <v>95</v>
      </c>
      <c r="C21" s="22"/>
      <c r="D21" s="22"/>
      <c r="E21" s="26" t="s">
        <v>96</v>
      </c>
      <c r="F21" s="26" t="s">
        <v>96</v>
      </c>
    </row>
    <row r="22" spans="1:6" x14ac:dyDescent="0.2">
      <c r="A22" s="40" t="str">
        <f>IF(C18="n/a", "Female-Job Category empty ",IF(C18 = "No","Female - Pass 4/5ths Rule","Female - Fail 4/5ths Rule"))</f>
        <v>Female - Fail 4/5ths Rule</v>
      </c>
      <c r="E22" s="26"/>
      <c r="F22" s="26" t="s">
        <v>96</v>
      </c>
    </row>
    <row r="23" spans="1:6" x14ac:dyDescent="0.2">
      <c r="A23" s="40" t="str">
        <f>IF(D18="n/a", "African-american-Job Category empty ",IF(D18 = "No","African-American - Pass 4/5ths Rule","African-American- Fail 4/5ths Rule"))</f>
        <v>African-American- Fail 4/5ths Rule</v>
      </c>
      <c r="E23" s="26"/>
      <c r="F23" s="26"/>
    </row>
    <row r="24" spans="1:6" ht="15.75" thickBot="1" x14ac:dyDescent="0.25">
      <c r="A24" s="41" t="str">
        <f>IF(E18="n/a", "Hispanic-Job Category empty ",IF(E18 = "No","Hispanic - Pass 4/5ths Rule","Hispanic - Fail 4/5ths Rule"))</f>
        <v>Hispanic - Fail 4/5ths Rule</v>
      </c>
      <c r="E24" s="26" t="s">
        <v>96</v>
      </c>
      <c r="F24" s="26" t="s">
        <v>96</v>
      </c>
    </row>
    <row r="25" spans="1:6" ht="18.75" customHeight="1" thickBot="1" x14ac:dyDescent="0.25">
      <c r="A25" s="27"/>
      <c r="B25" s="28"/>
      <c r="E25" s="26"/>
      <c r="F25" s="26"/>
    </row>
    <row r="26" spans="1:6" ht="33.75" customHeight="1" x14ac:dyDescent="0.2">
      <c r="A26" s="108" t="s">
        <v>82</v>
      </c>
      <c r="B26" s="6" t="s">
        <v>85</v>
      </c>
      <c r="C26" s="6" t="s">
        <v>45</v>
      </c>
      <c r="D26" s="6" t="s">
        <v>47</v>
      </c>
      <c r="E26" s="6" t="s">
        <v>48</v>
      </c>
      <c r="F26" s="7" t="s">
        <v>86</v>
      </c>
    </row>
    <row r="27" spans="1:6" x14ac:dyDescent="0.2">
      <c r="A27" s="34" t="s">
        <v>97</v>
      </c>
      <c r="B27" s="13" t="s">
        <v>89</v>
      </c>
      <c r="C27" s="9" t="str">
        <f>IF(C18="n/a", "n/a", IF(C18 = "Yes",C11+1,"--"))</f>
        <v>--</v>
      </c>
      <c r="D27" s="9" t="str">
        <f t="shared" ref="D27:F27" si="4">IF(D18="n/a", "n/a", IF(D18 = "Yes",D11+1,"--"))</f>
        <v>--</v>
      </c>
      <c r="E27" s="9" t="str">
        <f t="shared" si="4"/>
        <v>--</v>
      </c>
      <c r="F27" s="38" t="str">
        <f t="shared" si="4"/>
        <v>--</v>
      </c>
    </row>
    <row r="28" spans="1:6" x14ac:dyDescent="0.2">
      <c r="A28" s="34" t="s">
        <v>98</v>
      </c>
      <c r="B28" s="13" t="s">
        <v>89</v>
      </c>
      <c r="C28" s="14" t="str">
        <f>IF(C27="n/a","n/a",IF(C27="--","--",(C27/$B$11)*100))</f>
        <v>--</v>
      </c>
      <c r="D28" s="14" t="str">
        <f t="shared" ref="D28:F28" si="5">IF(D27="n/a","n/a",IF(D27="--","--",(D27/$B$11)*100))</f>
        <v>--</v>
      </c>
      <c r="E28" s="14" t="str">
        <f t="shared" si="5"/>
        <v>--</v>
      </c>
      <c r="F28" s="15" t="str">
        <f t="shared" si="5"/>
        <v>--</v>
      </c>
    </row>
    <row r="29" spans="1:6" x14ac:dyDescent="0.2">
      <c r="A29" s="34" t="s">
        <v>99</v>
      </c>
      <c r="B29" s="13" t="s">
        <v>89</v>
      </c>
      <c r="C29" s="92" t="str">
        <f>IF(C28="n/a","n/a",IF(C28="--","--",C28/C13))</f>
        <v>--</v>
      </c>
      <c r="D29" s="92" t="str">
        <f t="shared" ref="D29:F29" si="6">IF(D28="n/a","n/a",IF(D28="--","--",D28/D13))</f>
        <v>--</v>
      </c>
      <c r="E29" s="92" t="str">
        <f t="shared" si="6"/>
        <v>--</v>
      </c>
      <c r="F29" s="93" t="str">
        <f t="shared" si="6"/>
        <v>--</v>
      </c>
    </row>
    <row r="30" spans="1:6" ht="15.75" thickBot="1" x14ac:dyDescent="0.25">
      <c r="A30" s="16" t="s">
        <v>100</v>
      </c>
      <c r="B30" s="23" t="s">
        <v>89</v>
      </c>
      <c r="C30" s="18" t="str">
        <f>IF(C29="n/a","n/a",IF(C29 = "--","--", IF(C29&gt;= 0.8, "Pass","Fail")))</f>
        <v>--</v>
      </c>
      <c r="D30" s="18" t="str">
        <f t="shared" ref="D30:F30" si="7">IF(D29="n/a","n/a",IF(D29 = "--","--", IF(D29&gt;= 0.8, "Pass","Fail")))</f>
        <v>--</v>
      </c>
      <c r="E30" s="18" t="str">
        <f t="shared" si="7"/>
        <v>--</v>
      </c>
      <c r="F30" s="37" t="str">
        <f t="shared" si="7"/>
        <v>--</v>
      </c>
    </row>
    <row r="31" spans="1:6" x14ac:dyDescent="0.2">
      <c r="A31" s="2" t="s">
        <v>101</v>
      </c>
      <c r="B31" s="24"/>
      <c r="C31" s="22"/>
      <c r="D31" s="22"/>
      <c r="E31" s="22"/>
      <c r="F31" s="22"/>
    </row>
    <row r="32" spans="1:6" ht="15" customHeight="1" thickBot="1" x14ac:dyDescent="0.25">
      <c r="A32" s="20"/>
      <c r="B32" s="25"/>
      <c r="C32" s="22"/>
      <c r="D32" s="22"/>
      <c r="E32" s="22"/>
      <c r="F32" s="22"/>
    </row>
    <row r="33" spans="1:6" x14ac:dyDescent="0.2">
      <c r="A33" s="111" t="s">
        <v>102</v>
      </c>
      <c r="B33" s="28"/>
      <c r="C33" s="22"/>
      <c r="D33" s="22"/>
      <c r="E33" s="22"/>
      <c r="F33" s="29" t="s">
        <v>96</v>
      </c>
    </row>
    <row r="34" spans="1:6" x14ac:dyDescent="0.2">
      <c r="A34" s="40" t="str">
        <f>IF(C30="n/a","Female - Job Category empty",IF(C30="--","Female N/A for Flip Flop Rule",IF(C30="Pass","Female - Inconclusive; sample too small","Female - Potential Underutilization")))</f>
        <v>Female N/A for Flip Flop Rule</v>
      </c>
      <c r="F34" s="30" t="s">
        <v>96</v>
      </c>
    </row>
    <row r="35" spans="1:6" x14ac:dyDescent="0.2">
      <c r="A35" s="40" t="str">
        <f>IF(D30="n/a","African-American - Job Category empty",IF(D30="--","African-American N/A for Flip Flop Rule",IF(D30="Pass","African-American - Inconclusive; sample too small","African-American - Potential Underutilization")))</f>
        <v>African-American N/A for Flip Flop Rule</v>
      </c>
      <c r="B35" s="28"/>
      <c r="F35" s="30"/>
    </row>
    <row r="36" spans="1:6" ht="15.75" thickBot="1" x14ac:dyDescent="0.25">
      <c r="A36" s="41" t="str">
        <f>IF(E30="n/a","Hispanic - Job Category empty",IF(E30="--","Hispanic - N/A for Flip Flop Rule",IF(E30 ="Pass","Hispanic - Inconclusive; sample too small","Hispanic - Potential Underutilization")))</f>
        <v>Hispanic - N/A for Flip Flop Rule</v>
      </c>
      <c r="F36" s="30" t="s">
        <v>96</v>
      </c>
    </row>
    <row r="37" spans="1:6" x14ac:dyDescent="0.2">
      <c r="A37" s="64" t="s">
        <v>39</v>
      </c>
      <c r="F37" s="30"/>
    </row>
    <row r="38" spans="1:6" ht="19.5" customHeight="1" x14ac:dyDescent="0.2">
      <c r="A38" s="32" t="s">
        <v>65</v>
      </c>
      <c r="F38" s="30"/>
    </row>
    <row r="39" spans="1:6" ht="15.75" customHeight="1" x14ac:dyDescent="0.2">
      <c r="B39" s="24"/>
      <c r="C39" s="22"/>
      <c r="D39" s="30"/>
      <c r="E39" s="30"/>
      <c r="F39" s="30"/>
    </row>
    <row r="40" spans="1:6" x14ac:dyDescent="0.2">
      <c r="B40" s="24"/>
      <c r="C40" s="22"/>
      <c r="D40" s="22"/>
      <c r="E40" s="22"/>
      <c r="F40" s="22"/>
    </row>
    <row r="41" spans="1:6" x14ac:dyDescent="0.2">
      <c r="A41" s="5"/>
    </row>
  </sheetData>
  <hyperlinks>
    <hyperlink ref="A37" location="'Table of Contents'!A1" display="Table of Contents" xr:uid="{00000000-0004-0000-0500-000000000000}"/>
    <hyperlink ref="A4" location="Title_Step1_6..F14" display="Step 1.  Percent Calculations" xr:uid="{00000000-0004-0000-0500-000001000000}"/>
    <hyperlink ref="A5" location="Title_Step2_6..F18" display="Step 2.  4/5th (80%) Rule " xr:uid="{00000000-0004-0000-0500-000002000000}"/>
    <hyperlink ref="A6" location="ColumnTitle_Step3_6..A24" display="Step 3.  Preliminary Results based on 4/5th Rule" xr:uid="{00000000-0004-0000-0500-000003000000}"/>
    <hyperlink ref="A7" location="Title_Step4_6..F30" display="Step 4.  Flip Flop Rule " xr:uid="{00000000-0004-0000-0500-000004000000}"/>
    <hyperlink ref="A8" location="ColumnTitle_Step5_6..A36" display="Step 5.  Preliminary Results based on Flip Flop Rule " xr:uid="{00000000-0004-0000-0500-000005000000}"/>
  </hyperlinks>
  <pageMargins left="0.25" right="0.25" top="0.75" bottom="0.75" header="0.3" footer="0.3"/>
  <pageSetup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1"/>
  <sheetViews>
    <sheetView topLeftCell="A7" zoomScaleNormal="100" workbookViewId="0">
      <selection activeCell="E37" sqref="E37"/>
    </sheetView>
  </sheetViews>
  <sheetFormatPr defaultColWidth="0" defaultRowHeight="15" x14ac:dyDescent="0.2"/>
  <cols>
    <col min="1" max="1" width="91.140625" style="2" customWidth="1"/>
    <col min="2" max="2" width="17.140625" style="2" customWidth="1"/>
    <col min="3" max="3" width="10.28515625" style="2" customWidth="1"/>
    <col min="4" max="4" width="13.85546875" style="2" customWidth="1"/>
    <col min="5" max="5" width="14" style="2" customWidth="1"/>
    <col min="6" max="6" width="13.28515625" style="2" customWidth="1"/>
    <col min="7" max="7" width="9.140625" style="2" customWidth="1"/>
    <col min="8" max="11" width="0" style="2" hidden="1" customWidth="1"/>
    <col min="12" max="16384" width="9.140625" style="2" hidden="1"/>
  </cols>
  <sheetData>
    <row r="1" spans="1:11" x14ac:dyDescent="0.2">
      <c r="A1" s="1" t="s">
        <v>6</v>
      </c>
    </row>
    <row r="2" spans="1:11" s="4" customFormat="1" ht="45" customHeight="1" x14ac:dyDescent="0.2">
      <c r="A2" s="4" t="s">
        <v>77</v>
      </c>
    </row>
    <row r="3" spans="1:11" x14ac:dyDescent="0.2">
      <c r="A3" s="1" t="s">
        <v>78</v>
      </c>
    </row>
    <row r="4" spans="1:11" x14ac:dyDescent="0.2">
      <c r="A4" s="5" t="s">
        <v>79</v>
      </c>
    </row>
    <row r="5" spans="1:11" x14ac:dyDescent="0.2">
      <c r="A5" s="5" t="s">
        <v>80</v>
      </c>
    </row>
    <row r="6" spans="1:11" x14ac:dyDescent="0.2">
      <c r="A6" s="5" t="s">
        <v>81</v>
      </c>
    </row>
    <row r="7" spans="1:11" x14ac:dyDescent="0.2">
      <c r="A7" s="5" t="s">
        <v>82</v>
      </c>
    </row>
    <row r="8" spans="1:11" x14ac:dyDescent="0.2">
      <c r="A8" s="5" t="s">
        <v>83</v>
      </c>
    </row>
    <row r="9" spans="1:11" ht="15.75" thickBot="1" x14ac:dyDescent="0.25">
      <c r="A9" s="5"/>
    </row>
    <row r="10" spans="1:11" ht="33.75" customHeight="1" x14ac:dyDescent="0.2">
      <c r="A10" s="109" t="s">
        <v>79</v>
      </c>
      <c r="B10" s="6" t="s">
        <v>85</v>
      </c>
      <c r="C10" s="6" t="s">
        <v>45</v>
      </c>
      <c r="D10" s="6" t="s">
        <v>47</v>
      </c>
      <c r="E10" s="6" t="s">
        <v>48</v>
      </c>
      <c r="F10" s="7" t="s">
        <v>86</v>
      </c>
    </row>
    <row r="11" spans="1:11" x14ac:dyDescent="0.2">
      <c r="A11" s="34" t="s">
        <v>87</v>
      </c>
      <c r="B11" s="9">
        <f>'Data Inputs'!G7</f>
        <v>189</v>
      </c>
      <c r="C11" s="9">
        <f>IF($B$11=0, "n/a", 'Data Inputs'!C7)</f>
        <v>85</v>
      </c>
      <c r="D11" s="9">
        <f>IF($B$11=0, "n/a", 'Data Inputs'!E7)</f>
        <v>0</v>
      </c>
      <c r="E11" s="9">
        <f>IF($B$11=0, "n/a", 'Data Inputs'!F7)</f>
        <v>136</v>
      </c>
      <c r="F11" s="38">
        <f>IF($B$11=0, "n/a", SUM(D11:E11))</f>
        <v>136</v>
      </c>
    </row>
    <row r="12" spans="1:11" x14ac:dyDescent="0.2">
      <c r="A12" s="34" t="s">
        <v>88</v>
      </c>
      <c r="B12" s="10" t="s">
        <v>89</v>
      </c>
      <c r="C12" s="14">
        <f>IF($B$11=0,"n/a",(C11/$B$11)*100)</f>
        <v>44.973544973544968</v>
      </c>
      <c r="D12" s="14">
        <f t="shared" ref="D12:F12" si="0">IF($B$11=0,"n/a",(D11/$B$11)*100)</f>
        <v>0</v>
      </c>
      <c r="E12" s="14">
        <f t="shared" si="0"/>
        <v>71.957671957671948</v>
      </c>
      <c r="F12" s="15">
        <f t="shared" si="0"/>
        <v>71.957671957671948</v>
      </c>
    </row>
    <row r="13" spans="1:11" x14ac:dyDescent="0.2">
      <c r="A13" s="39" t="s">
        <v>60</v>
      </c>
      <c r="B13" s="13" t="s">
        <v>89</v>
      </c>
      <c r="C13" s="14">
        <f>'Data Inputs'!C19</f>
        <v>44.877171959257041</v>
      </c>
      <c r="D13" s="14">
        <f>'Data Inputs'!E19</f>
        <v>22.640802875973637</v>
      </c>
      <c r="E13" s="14">
        <f>'Data Inputs'!F19</f>
        <v>37.185440383463153</v>
      </c>
      <c r="F13" s="15">
        <f>SUM(D13:E13)</f>
        <v>59.826243259436794</v>
      </c>
    </row>
    <row r="14" spans="1:11" ht="15.75" thickBot="1" x14ac:dyDescent="0.25">
      <c r="A14" s="16" t="s">
        <v>90</v>
      </c>
      <c r="B14" s="17" t="s">
        <v>89</v>
      </c>
      <c r="C14" s="18">
        <f>IF($B$11=0, "n/a", (C13*$B$11)/100)</f>
        <v>84.817855002995799</v>
      </c>
      <c r="D14" s="18">
        <f t="shared" ref="D14:F14" si="1">IF($B$11=0, "n/a", (D13*$B$11)/100)</f>
        <v>42.791117435590174</v>
      </c>
      <c r="E14" s="18">
        <f t="shared" si="1"/>
        <v>70.280482324745364</v>
      </c>
      <c r="F14" s="37">
        <f t="shared" si="1"/>
        <v>113.07159976033554</v>
      </c>
      <c r="K14" s="19"/>
    </row>
    <row r="15" spans="1:11" ht="15" customHeight="1" thickBot="1" x14ac:dyDescent="0.25">
      <c r="A15" s="20"/>
      <c r="B15" s="21"/>
      <c r="C15" s="22"/>
      <c r="D15" s="22"/>
      <c r="E15" s="22"/>
      <c r="F15" s="22"/>
    </row>
    <row r="16" spans="1:11" ht="33" customHeight="1" x14ac:dyDescent="0.2">
      <c r="A16" s="108" t="s">
        <v>80</v>
      </c>
      <c r="B16" s="6" t="s">
        <v>85</v>
      </c>
      <c r="C16" s="6" t="s">
        <v>45</v>
      </c>
      <c r="D16" s="6" t="s">
        <v>47</v>
      </c>
      <c r="E16" s="6" t="s">
        <v>48</v>
      </c>
      <c r="F16" s="7" t="s">
        <v>86</v>
      </c>
    </row>
    <row r="17" spans="1:6" x14ac:dyDescent="0.2">
      <c r="A17" s="34" t="s">
        <v>92</v>
      </c>
      <c r="B17" s="10" t="s">
        <v>89</v>
      </c>
      <c r="C17" s="92">
        <f>IF($B$11=0, "n/a", (C12/C13))</f>
        <v>1.0021474841234519</v>
      </c>
      <c r="D17" s="92">
        <f t="shared" ref="D17:F17" si="2">IF($B$11=0, "n/a", (D12/D13))</f>
        <v>0</v>
      </c>
      <c r="E17" s="92">
        <f t="shared" si="2"/>
        <v>1.9351033957277659</v>
      </c>
      <c r="F17" s="93">
        <f t="shared" si="2"/>
        <v>1.202777711540856</v>
      </c>
    </row>
    <row r="18" spans="1:6" ht="15.75" thickBot="1" x14ac:dyDescent="0.25">
      <c r="A18" s="16" t="s">
        <v>93</v>
      </c>
      <c r="B18" s="23" t="s">
        <v>89</v>
      </c>
      <c r="C18" s="18" t="str">
        <f>IF(C17="n/a","n/a",IF(C17&gt;=0.8,"Pass","Fail"))</f>
        <v>Pass</v>
      </c>
      <c r="D18" s="18" t="str">
        <f t="shared" ref="D18:F18" si="3">IF(D17="n/a","n/a",IF(D17&gt;=0.8,"Pass","Fail"))</f>
        <v>Fail</v>
      </c>
      <c r="E18" s="18" t="str">
        <f t="shared" si="3"/>
        <v>Pass</v>
      </c>
      <c r="F18" s="18" t="str">
        <f t="shared" si="3"/>
        <v>Pass</v>
      </c>
    </row>
    <row r="19" spans="1:6" x14ac:dyDescent="0.2">
      <c r="A19" s="2" t="s">
        <v>94</v>
      </c>
      <c r="B19" s="24"/>
      <c r="C19" s="22"/>
      <c r="D19" s="22"/>
      <c r="E19" s="22"/>
      <c r="F19" s="22"/>
    </row>
    <row r="20" spans="1:6" ht="15" customHeight="1" thickBot="1" x14ac:dyDescent="0.25">
      <c r="A20" s="20"/>
      <c r="B20" s="25"/>
      <c r="C20" s="94"/>
      <c r="D20" s="22"/>
      <c r="E20" s="22"/>
      <c r="F20" s="22"/>
    </row>
    <row r="21" spans="1:6" x14ac:dyDescent="0.2">
      <c r="A21" s="110" t="s">
        <v>95</v>
      </c>
      <c r="C21" s="22"/>
      <c r="D21" s="22"/>
      <c r="E21" s="26" t="s">
        <v>96</v>
      </c>
      <c r="F21" s="26" t="s">
        <v>96</v>
      </c>
    </row>
    <row r="22" spans="1:6" x14ac:dyDescent="0.2">
      <c r="A22" s="40" t="str">
        <f>IF(C18="n/a", "Female-Job Category empty ",IF(C18 = "No","Female - Pass 4/5ths Rule","Female - Fail 4/5ths Rule"))</f>
        <v>Female - Fail 4/5ths Rule</v>
      </c>
      <c r="E22" s="26"/>
      <c r="F22" s="26" t="s">
        <v>96</v>
      </c>
    </row>
    <row r="23" spans="1:6" x14ac:dyDescent="0.2">
      <c r="A23" s="40" t="str">
        <f>IF(D18="n/a", "African-american-Job Category empty ",IF(D18 = "No","African-American - Pass 4/5ths Rule","African-American- Fail 4/5ths Rule"))</f>
        <v>African-American- Fail 4/5ths Rule</v>
      </c>
      <c r="E23" s="26"/>
      <c r="F23" s="26"/>
    </row>
    <row r="24" spans="1:6" ht="15.75" thickBot="1" x14ac:dyDescent="0.25">
      <c r="A24" s="41" t="str">
        <f>IF(E18="n/a", "Hispanic-Job Category empty ",IF(E18 = "No","Hispanic - Pass 4/5ths Rule","Hispanic - Fail 4/5ths Rule"))</f>
        <v>Hispanic - Fail 4/5ths Rule</v>
      </c>
      <c r="E24" s="26" t="s">
        <v>96</v>
      </c>
      <c r="F24" s="26" t="s">
        <v>96</v>
      </c>
    </row>
    <row r="25" spans="1:6" ht="18.75" customHeight="1" thickBot="1" x14ac:dyDescent="0.25">
      <c r="A25" s="27"/>
      <c r="B25" s="28"/>
      <c r="E25" s="26"/>
      <c r="F25" s="26"/>
    </row>
    <row r="26" spans="1:6" ht="33.75" customHeight="1" x14ac:dyDescent="0.2">
      <c r="A26" s="108" t="s">
        <v>82</v>
      </c>
      <c r="B26" s="6" t="s">
        <v>85</v>
      </c>
      <c r="C26" s="6" t="s">
        <v>45</v>
      </c>
      <c r="D26" s="6" t="s">
        <v>47</v>
      </c>
      <c r="E26" s="6" t="s">
        <v>48</v>
      </c>
      <c r="F26" s="7" t="s">
        <v>86</v>
      </c>
    </row>
    <row r="27" spans="1:6" x14ac:dyDescent="0.2">
      <c r="A27" s="34" t="s">
        <v>97</v>
      </c>
      <c r="B27" s="13" t="s">
        <v>89</v>
      </c>
      <c r="C27" s="9" t="str">
        <f>IF(C18="n/a", "n/a", IF(C18 = "Yes",C11+1,"--"))</f>
        <v>--</v>
      </c>
      <c r="D27" s="9" t="str">
        <f t="shared" ref="D27:F27" si="4">IF(D18="n/a", "n/a", IF(D18 = "Yes",D11+1,"--"))</f>
        <v>--</v>
      </c>
      <c r="E27" s="9" t="str">
        <f t="shared" si="4"/>
        <v>--</v>
      </c>
      <c r="F27" s="38" t="str">
        <f t="shared" si="4"/>
        <v>--</v>
      </c>
    </row>
    <row r="28" spans="1:6" x14ac:dyDescent="0.2">
      <c r="A28" s="34" t="s">
        <v>98</v>
      </c>
      <c r="B28" s="13" t="s">
        <v>89</v>
      </c>
      <c r="C28" s="14" t="str">
        <f>IF(C27="n/a","n/a",IF(C27="--","--",(C27/$B$11)*100))</f>
        <v>--</v>
      </c>
      <c r="D28" s="14" t="str">
        <f t="shared" ref="D28:F28" si="5">IF(D27="n/a","n/a",IF(D27="--","--",(D27/$B$11)*100))</f>
        <v>--</v>
      </c>
      <c r="E28" s="14" t="str">
        <f t="shared" si="5"/>
        <v>--</v>
      </c>
      <c r="F28" s="15" t="str">
        <f t="shared" si="5"/>
        <v>--</v>
      </c>
    </row>
    <row r="29" spans="1:6" x14ac:dyDescent="0.2">
      <c r="A29" s="34" t="s">
        <v>99</v>
      </c>
      <c r="B29" s="13" t="s">
        <v>89</v>
      </c>
      <c r="C29" s="92" t="str">
        <f>IF(C28="n/a","n/a",IF(C28="--","--",C28/C13))</f>
        <v>--</v>
      </c>
      <c r="D29" s="92" t="str">
        <f t="shared" ref="D29:F29" si="6">IF(D28="n/a","n/a",IF(D28="--","--",D28/D13))</f>
        <v>--</v>
      </c>
      <c r="E29" s="92" t="str">
        <f t="shared" si="6"/>
        <v>--</v>
      </c>
      <c r="F29" s="93" t="str">
        <f t="shared" si="6"/>
        <v>--</v>
      </c>
    </row>
    <row r="30" spans="1:6" ht="15.75" thickBot="1" x14ac:dyDescent="0.25">
      <c r="A30" s="16" t="s">
        <v>100</v>
      </c>
      <c r="B30" s="23" t="s">
        <v>89</v>
      </c>
      <c r="C30" s="18" t="str">
        <f>IF(C29="n/a","n/a",IF(C29 = "--","--", IF(C29&gt;= 0.8, "Pass","Fail")))</f>
        <v>--</v>
      </c>
      <c r="D30" s="18" t="str">
        <f t="shared" ref="D30:F30" si="7">IF(D29="n/a","n/a",IF(D29 = "--","--", IF(D29&gt;= 0.8, "Pass","Fail")))</f>
        <v>--</v>
      </c>
      <c r="E30" s="18" t="str">
        <f t="shared" si="7"/>
        <v>--</v>
      </c>
      <c r="F30" s="37" t="str">
        <f t="shared" si="7"/>
        <v>--</v>
      </c>
    </row>
    <row r="31" spans="1:6" x14ac:dyDescent="0.2">
      <c r="A31" s="2" t="s">
        <v>101</v>
      </c>
      <c r="B31" s="24"/>
      <c r="C31" s="22"/>
      <c r="D31" s="22"/>
      <c r="E31" s="22"/>
      <c r="F31" s="22"/>
    </row>
    <row r="32" spans="1:6" ht="15" customHeight="1" thickBot="1" x14ac:dyDescent="0.25">
      <c r="A32" s="20"/>
      <c r="B32" s="25"/>
      <c r="C32" s="22"/>
      <c r="D32" s="22"/>
      <c r="E32" s="22"/>
      <c r="F32" s="22"/>
    </row>
    <row r="33" spans="1:6" x14ac:dyDescent="0.2">
      <c r="A33" s="111" t="s">
        <v>102</v>
      </c>
      <c r="B33" s="28"/>
      <c r="C33" s="22"/>
      <c r="D33" s="22"/>
      <c r="E33" s="22"/>
      <c r="F33" s="29" t="s">
        <v>96</v>
      </c>
    </row>
    <row r="34" spans="1:6" x14ac:dyDescent="0.2">
      <c r="A34" s="40" t="str">
        <f>IF(C30="n/a","Female - Job Category empty",IF(C30="--","Female N/A for Flip Flop Rule",IF(C30="Pass","Female - Inconclusive; sample too small","Female - Potential Underutilization")))</f>
        <v>Female N/A for Flip Flop Rule</v>
      </c>
      <c r="F34" s="30" t="s">
        <v>96</v>
      </c>
    </row>
    <row r="35" spans="1:6" x14ac:dyDescent="0.2">
      <c r="A35" s="40" t="str">
        <f>IF(D30="n/a","African-American - Job Category empty",IF(D30="--","African-American N/A for flip Flop Rule",IF(D30="Pass","African-American - Inconclusive; sample too small","African-American - Potential Underutilization")))</f>
        <v>African-American N/A for flip Flop Rule</v>
      </c>
      <c r="B35" s="28"/>
      <c r="F35" s="30"/>
    </row>
    <row r="36" spans="1:6" ht="15.75" thickBot="1" x14ac:dyDescent="0.25">
      <c r="A36" s="41" t="str">
        <f>IF(E30="n/a","Hispanic - Job Category empty",IF(E30="--","Hispanic - N/A for Flip Flop Rule",IF(E30 ="Pass","Hispanic - Inconclusive; sample too small","Hispanic - Potential Underutilization")))</f>
        <v>Hispanic - N/A for Flip Flop Rule</v>
      </c>
      <c r="F36" s="30" t="s">
        <v>96</v>
      </c>
    </row>
    <row r="37" spans="1:6" x14ac:dyDescent="0.2">
      <c r="A37" s="64" t="s">
        <v>39</v>
      </c>
      <c r="F37" s="30"/>
    </row>
    <row r="38" spans="1:6" ht="19.5" customHeight="1" x14ac:dyDescent="0.2">
      <c r="A38" s="32" t="s">
        <v>65</v>
      </c>
      <c r="F38" s="30"/>
    </row>
    <row r="39" spans="1:6" ht="15.75" customHeight="1" x14ac:dyDescent="0.2">
      <c r="B39" s="24"/>
      <c r="C39" s="22"/>
      <c r="D39" s="30"/>
      <c r="E39" s="30"/>
      <c r="F39" s="30"/>
    </row>
    <row r="40" spans="1:6" x14ac:dyDescent="0.2">
      <c r="B40" s="24"/>
      <c r="C40" s="22"/>
      <c r="D40" s="22"/>
      <c r="E40" s="22"/>
      <c r="F40" s="22"/>
    </row>
    <row r="41" spans="1:6" x14ac:dyDescent="0.2">
      <c r="A41" s="5"/>
    </row>
  </sheetData>
  <hyperlinks>
    <hyperlink ref="A37" location="'Table of Contents'!A1" display="Table of Contents" xr:uid="{00000000-0004-0000-0600-000000000000}"/>
    <hyperlink ref="A4" location="Title_Step1_7..F14" display="Step 1.  Percent Calculations" xr:uid="{00000000-0004-0000-0600-000001000000}"/>
    <hyperlink ref="A5" location="Title_Step2_7..F18" display="Step 2.  4/5th (80%) Rule " xr:uid="{00000000-0004-0000-0600-000002000000}"/>
    <hyperlink ref="A6" location="ColumnTitle_Step3_7..A24" display="Step 3.  Preliminary Results based on 4/5th Rule" xr:uid="{00000000-0004-0000-0600-000003000000}"/>
    <hyperlink ref="A7" location="Title_Step4_7..F30" display="Step 4.  Flip Flop Rule " xr:uid="{00000000-0004-0000-0600-000004000000}"/>
    <hyperlink ref="A8" location="ColumnTitle_Step5_7..A36" display="Step 5.  Preliminary Results based on Flip Flop Rule " xr:uid="{00000000-0004-0000-0600-000005000000}"/>
  </hyperlinks>
  <pageMargins left="0.7" right="0.7" top="0.75" bottom="0.75" header="0.3" footer="0.3"/>
  <pageSetup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9"/>
  <sheetViews>
    <sheetView topLeftCell="A6" zoomScaleNormal="100" workbookViewId="0">
      <selection activeCell="F14" sqref="F14"/>
    </sheetView>
  </sheetViews>
  <sheetFormatPr defaultColWidth="0" defaultRowHeight="15" x14ac:dyDescent="0.2"/>
  <cols>
    <col min="1" max="1" width="90.5703125" style="2" customWidth="1"/>
    <col min="2" max="2" width="16.42578125" style="2" customWidth="1"/>
    <col min="3" max="3" width="12.140625" style="2" customWidth="1"/>
    <col min="4" max="4" width="14" style="2" customWidth="1"/>
    <col min="5" max="5" width="13.28515625" style="2" customWidth="1"/>
    <col min="6" max="6" width="15.42578125" style="2" customWidth="1"/>
    <col min="7" max="7" width="9.140625" style="2" customWidth="1"/>
    <col min="8" max="16384" width="9.140625" style="2" hidden="1"/>
  </cols>
  <sheetData>
    <row r="1" spans="1:6" x14ac:dyDescent="0.2">
      <c r="A1" s="1" t="s">
        <v>7</v>
      </c>
      <c r="B1" s="1"/>
      <c r="C1" s="1"/>
    </row>
    <row r="2" spans="1:6" ht="61.5" customHeight="1" x14ac:dyDescent="0.2">
      <c r="A2" s="4" t="s">
        <v>77</v>
      </c>
      <c r="B2" s="4"/>
      <c r="C2" s="4"/>
      <c r="D2" s="4"/>
      <c r="E2" s="4"/>
      <c r="F2" s="4"/>
    </row>
    <row r="3" spans="1:6" x14ac:dyDescent="0.2">
      <c r="A3" s="1" t="s">
        <v>78</v>
      </c>
    </row>
    <row r="4" spans="1:6" x14ac:dyDescent="0.2">
      <c r="A4" s="5" t="s">
        <v>79</v>
      </c>
    </row>
    <row r="5" spans="1:6" x14ac:dyDescent="0.2">
      <c r="A5" s="5" t="s">
        <v>80</v>
      </c>
    </row>
    <row r="6" spans="1:6" x14ac:dyDescent="0.2">
      <c r="A6" s="5" t="s">
        <v>81</v>
      </c>
    </row>
    <row r="7" spans="1:6" x14ac:dyDescent="0.2">
      <c r="A7" s="5" t="s">
        <v>82</v>
      </c>
    </row>
    <row r="8" spans="1:6" x14ac:dyDescent="0.2">
      <c r="A8" s="5" t="s">
        <v>83</v>
      </c>
    </row>
    <row r="9" spans="1:6" ht="15.75" thickBot="1" x14ac:dyDescent="0.25">
      <c r="A9" s="5"/>
    </row>
    <row r="10" spans="1:6" ht="33" customHeight="1" x14ac:dyDescent="0.2">
      <c r="A10" s="109" t="s">
        <v>79</v>
      </c>
      <c r="B10" s="6" t="s">
        <v>85</v>
      </c>
      <c r="C10" s="6" t="s">
        <v>45</v>
      </c>
      <c r="D10" s="6" t="s">
        <v>47</v>
      </c>
      <c r="E10" s="6" t="s">
        <v>48</v>
      </c>
      <c r="F10" s="7" t="s">
        <v>86</v>
      </c>
    </row>
    <row r="11" spans="1:6" x14ac:dyDescent="0.2">
      <c r="A11" s="34" t="s">
        <v>87</v>
      </c>
      <c r="B11" s="9">
        <f>'Data Inputs'!G8</f>
        <v>3150</v>
      </c>
      <c r="C11" s="9">
        <f>IF($B$11=0, "n/a", 'Data Inputs'!C8)</f>
        <v>1633</v>
      </c>
      <c r="D11" s="9">
        <f>IF($B$11=0, "n/a", 'Data Inputs'!E8)</f>
        <v>71</v>
      </c>
      <c r="E11" s="9">
        <f>IF($B$11=0, "n/a", 'Data Inputs'!F8)</f>
        <v>1312</v>
      </c>
      <c r="F11" s="38">
        <f>IF($B$11=0, "n/a", SUM(D11:E11))</f>
        <v>1383</v>
      </c>
    </row>
    <row r="12" spans="1:6" x14ac:dyDescent="0.2">
      <c r="A12" s="34" t="s">
        <v>88</v>
      </c>
      <c r="B12" s="10" t="s">
        <v>89</v>
      </c>
      <c r="C12" s="14">
        <f>IF($B$11=0,"n/a",(C11/$B$11)*100)</f>
        <v>51.841269841269842</v>
      </c>
      <c r="D12" s="14">
        <f t="shared" ref="D12:F12" si="0">IF($B$11=0,"n/a",(D11/$B$11)*100)</f>
        <v>2.253968253968254</v>
      </c>
      <c r="E12" s="14">
        <f t="shared" si="0"/>
        <v>41.650793650793652</v>
      </c>
      <c r="F12" s="15">
        <f t="shared" si="0"/>
        <v>43.904761904761905</v>
      </c>
    </row>
    <row r="13" spans="1:6" ht="20.25" customHeight="1" x14ac:dyDescent="0.2">
      <c r="A13" s="39" t="s">
        <v>60</v>
      </c>
      <c r="B13" s="13" t="s">
        <v>89</v>
      </c>
      <c r="C13" s="14">
        <f>'Data Inputs'!C20</f>
        <v>58.519103011174181</v>
      </c>
      <c r="D13" s="14">
        <f>'Data Inputs'!E20</f>
        <v>11.45773411052002</v>
      </c>
      <c r="E13" s="14">
        <f>'Data Inputs'!F20</f>
        <v>17.759564232443299</v>
      </c>
      <c r="F13" s="15">
        <f>SUM(D13:E20)</f>
        <v>952.10417628024368</v>
      </c>
    </row>
    <row r="14" spans="1:6" ht="15.75" thickBot="1" x14ac:dyDescent="0.25">
      <c r="A14" s="16" t="s">
        <v>90</v>
      </c>
      <c r="B14" s="17" t="s">
        <v>89</v>
      </c>
      <c r="C14" s="18">
        <f>IF($B$11=0, "n/a", (C13*$B$11)/100)</f>
        <v>1843.3517448519865</v>
      </c>
      <c r="D14" s="18">
        <f t="shared" ref="D14:F14" si="1">IF($B$11=0, "n/a", (D13*$B$11)/100)</f>
        <v>360.91862448138062</v>
      </c>
      <c r="E14" s="18">
        <f t="shared" si="1"/>
        <v>559.426273321964</v>
      </c>
      <c r="F14" s="37">
        <f t="shared" si="1"/>
        <v>29991.281552827673</v>
      </c>
    </row>
    <row r="15" spans="1:6" ht="15.75" thickBot="1" x14ac:dyDescent="0.25">
      <c r="A15" s="20"/>
      <c r="B15" s="21"/>
      <c r="C15" s="22"/>
      <c r="D15" s="22"/>
      <c r="E15" s="22"/>
      <c r="F15" s="22"/>
    </row>
    <row r="16" spans="1:6" ht="35.25" customHeight="1" x14ac:dyDescent="0.2">
      <c r="A16" s="108" t="s">
        <v>80</v>
      </c>
      <c r="B16" s="6" t="s">
        <v>85</v>
      </c>
      <c r="C16" s="6" t="s">
        <v>45</v>
      </c>
      <c r="D16" s="6" t="s">
        <v>47</v>
      </c>
      <c r="E16" s="6" t="s">
        <v>48</v>
      </c>
      <c r="F16" s="7" t="s">
        <v>86</v>
      </c>
    </row>
    <row r="17" spans="1:6" x14ac:dyDescent="0.2">
      <c r="A17" s="34" t="s">
        <v>92</v>
      </c>
      <c r="B17" s="10" t="s">
        <v>89</v>
      </c>
      <c r="C17" s="92">
        <f>IF($B$11=0, "n/a", (C12/C13))</f>
        <v>0.88588626916189728</v>
      </c>
      <c r="D17" s="92">
        <f t="shared" ref="D17:F17" si="2">IF($B$11=0, "n/a", (D12/D13))</f>
        <v>0.19672024435431373</v>
      </c>
      <c r="E17" s="92">
        <f t="shared" si="2"/>
        <v>2.3452598895813943</v>
      </c>
      <c r="F17" s="93">
        <f t="shared" si="2"/>
        <v>4.6113401241755413E-2</v>
      </c>
    </row>
    <row r="18" spans="1:6" ht="15.75" thickBot="1" x14ac:dyDescent="0.25">
      <c r="A18" s="16" t="s">
        <v>93</v>
      </c>
      <c r="B18" s="23" t="s">
        <v>89</v>
      </c>
      <c r="C18" s="18" t="str">
        <f>IF(C17="n/a","n/a",IF(C17&gt;=0.8,"Pass","Fail"))</f>
        <v>Pass</v>
      </c>
      <c r="D18" s="18" t="str">
        <f t="shared" ref="D18:F18" si="3">IF(D17="n/a","n/a",IF(D17&gt;=0.8,"Pass","Fail"))</f>
        <v>Fail</v>
      </c>
      <c r="E18" s="18" t="str">
        <f t="shared" si="3"/>
        <v>Pass</v>
      </c>
      <c r="F18" s="18" t="str">
        <f t="shared" si="3"/>
        <v>Fail</v>
      </c>
    </row>
    <row r="19" spans="1:6" x14ac:dyDescent="0.2">
      <c r="A19" s="2" t="s">
        <v>94</v>
      </c>
      <c r="B19" s="24"/>
      <c r="C19" s="22"/>
      <c r="D19" s="22"/>
      <c r="E19" s="22"/>
      <c r="F19" s="22"/>
    </row>
    <row r="20" spans="1:6" ht="15.75" thickBot="1" x14ac:dyDescent="0.25">
      <c r="A20" s="20"/>
      <c r="B20" s="25"/>
      <c r="C20" s="22"/>
      <c r="D20" s="22"/>
      <c r="E20" s="22"/>
      <c r="F20" s="22"/>
    </row>
    <row r="21" spans="1:6" x14ac:dyDescent="0.2">
      <c r="A21" s="110" t="s">
        <v>95</v>
      </c>
      <c r="C21" s="22"/>
      <c r="D21" s="22"/>
      <c r="E21" s="26" t="s">
        <v>96</v>
      </c>
      <c r="F21" s="26" t="s">
        <v>96</v>
      </c>
    </row>
    <row r="22" spans="1:6" x14ac:dyDescent="0.2">
      <c r="A22" s="40" t="str">
        <f>IF(C18="n/a", "Female-Job Category empty ",IF(C18 = "No","Female - Pass 4/5ths Rule","Female - Fail 4/5ths Rule"))</f>
        <v>Female - Fail 4/5ths Rule</v>
      </c>
      <c r="E22" s="26"/>
      <c r="F22" s="26" t="s">
        <v>96</v>
      </c>
    </row>
    <row r="23" spans="1:6" x14ac:dyDescent="0.2">
      <c r="A23" s="40" t="str">
        <f>IF(D18="n/a", "African-american-Job Category empty ",IF(D18 = "No","African-American - Pass 4/5ths Rule","African-American- Fail 4/5ths Rule"))</f>
        <v>African-American- Fail 4/5ths Rule</v>
      </c>
      <c r="E23" s="26"/>
      <c r="F23" s="26"/>
    </row>
    <row r="24" spans="1:6" ht="15.75" thickBot="1" x14ac:dyDescent="0.25">
      <c r="A24" s="41" t="str">
        <f>IF(E18="n/a", "Hispanic-Job Category empty ",IF(E18 = "No","Hispanic - Pass 4/5ths Rule","Hispanic - Fail 4/5ths Rule"))</f>
        <v>Hispanic - Fail 4/5ths Rule</v>
      </c>
      <c r="E24" s="26" t="s">
        <v>96</v>
      </c>
      <c r="F24" s="26" t="s">
        <v>96</v>
      </c>
    </row>
    <row r="25" spans="1:6" ht="15.75" thickBot="1" x14ac:dyDescent="0.25">
      <c r="A25" s="27"/>
      <c r="B25" s="28"/>
      <c r="E25" s="26"/>
      <c r="F25" s="26"/>
    </row>
    <row r="26" spans="1:6" ht="33" customHeight="1" x14ac:dyDescent="0.2">
      <c r="A26" s="108" t="s">
        <v>82</v>
      </c>
      <c r="B26" s="6" t="s">
        <v>85</v>
      </c>
      <c r="C26" s="6" t="s">
        <v>45</v>
      </c>
      <c r="D26" s="6" t="s">
        <v>47</v>
      </c>
      <c r="E26" s="6" t="s">
        <v>48</v>
      </c>
      <c r="F26" s="7" t="s">
        <v>86</v>
      </c>
    </row>
    <row r="27" spans="1:6" x14ac:dyDescent="0.2">
      <c r="A27" s="34" t="s">
        <v>97</v>
      </c>
      <c r="B27" s="13" t="s">
        <v>89</v>
      </c>
      <c r="C27" s="14" t="str">
        <f>IF(C18="n/a", "n/a", IF(C18 = "Yes",C11+1,"--"))</f>
        <v>--</v>
      </c>
      <c r="D27" s="14" t="str">
        <f t="shared" ref="D27:F27" si="4">IF(D18="n/a", "n/a", IF(D18 = "Yes",D11+1,"--"))</f>
        <v>--</v>
      </c>
      <c r="E27" s="14" t="str">
        <f t="shared" si="4"/>
        <v>--</v>
      </c>
      <c r="F27" s="15" t="str">
        <f t="shared" si="4"/>
        <v>--</v>
      </c>
    </row>
    <row r="28" spans="1:6" x14ac:dyDescent="0.2">
      <c r="A28" s="34" t="s">
        <v>98</v>
      </c>
      <c r="B28" s="13" t="s">
        <v>89</v>
      </c>
      <c r="C28" s="14" t="str">
        <f>IF(C27="n/a","n/a",IF(C27="--","--",(C27/$B$11)*100))</f>
        <v>--</v>
      </c>
      <c r="D28" s="14" t="str">
        <f t="shared" ref="D28:F28" si="5">IF(D27="n/a","n/a",IF(D27="--","--",(D27/$B$11)*100))</f>
        <v>--</v>
      </c>
      <c r="E28" s="14" t="str">
        <f t="shared" si="5"/>
        <v>--</v>
      </c>
      <c r="F28" s="15" t="str">
        <f t="shared" si="5"/>
        <v>--</v>
      </c>
    </row>
    <row r="29" spans="1:6" x14ac:dyDescent="0.2">
      <c r="A29" s="34" t="s">
        <v>99</v>
      </c>
      <c r="B29" s="13" t="s">
        <v>89</v>
      </c>
      <c r="C29" s="92" t="str">
        <f>IF(C28="n/a","n/a",IF(C28="--","--",C28/C13))</f>
        <v>--</v>
      </c>
      <c r="D29" s="92" t="str">
        <f t="shared" ref="D29:F29" si="6">IF(D28="n/a","n/a",IF(D28="--","--",D28/D13))</f>
        <v>--</v>
      </c>
      <c r="E29" s="92" t="str">
        <f t="shared" si="6"/>
        <v>--</v>
      </c>
      <c r="F29" s="93" t="str">
        <f t="shared" si="6"/>
        <v>--</v>
      </c>
    </row>
    <row r="30" spans="1:6" ht="15.75" thickBot="1" x14ac:dyDescent="0.25">
      <c r="A30" s="16" t="s">
        <v>100</v>
      </c>
      <c r="B30" s="23" t="s">
        <v>89</v>
      </c>
      <c r="C30" s="18" t="str">
        <f>IF(C29="n/a","n/a",IF(C29 = "--","--", IF(C29&gt;= 0.8, "Pass","Fail")))</f>
        <v>--</v>
      </c>
      <c r="D30" s="18" t="str">
        <f t="shared" ref="D30:F30" si="7">IF(D29="n/a","n/a",IF(D29 = "--","--", IF(D29&gt;= 0.8, "Pass","Fail")))</f>
        <v>--</v>
      </c>
      <c r="E30" s="18" t="str">
        <f t="shared" si="7"/>
        <v>--</v>
      </c>
      <c r="F30" s="37" t="str">
        <f t="shared" si="7"/>
        <v>--</v>
      </c>
    </row>
    <row r="31" spans="1:6" x14ac:dyDescent="0.2">
      <c r="A31" s="2" t="s">
        <v>101</v>
      </c>
      <c r="B31" s="24"/>
      <c r="C31" s="22"/>
      <c r="D31" s="22"/>
      <c r="E31" s="22"/>
      <c r="F31" s="22"/>
    </row>
    <row r="32" spans="1:6" ht="15.75" thickBot="1" x14ac:dyDescent="0.25">
      <c r="A32" s="20"/>
      <c r="B32" s="25"/>
      <c r="C32" s="22"/>
      <c r="D32" s="22"/>
      <c r="E32" s="22"/>
      <c r="F32" s="22"/>
    </row>
    <row r="33" spans="1:7" x14ac:dyDescent="0.2">
      <c r="A33" s="111" t="s">
        <v>102</v>
      </c>
      <c r="B33" s="28"/>
      <c r="C33" s="22"/>
      <c r="D33" s="22"/>
      <c r="E33" s="22"/>
      <c r="F33" s="29" t="s">
        <v>96</v>
      </c>
      <c r="G33" s="95"/>
    </row>
    <row r="34" spans="1:7" x14ac:dyDescent="0.2">
      <c r="A34" s="40" t="str">
        <f>IF(C30="n/a","Female - Job Category empty",IF(C30="--","Female N/A for Flip Flop Rule",IF(C30="Pass","Female - Inconclusive; sample too small","Female - Potential Underutilization")))</f>
        <v>Female N/A for Flip Flop Rule</v>
      </c>
      <c r="F34" s="30" t="s">
        <v>96</v>
      </c>
    </row>
    <row r="35" spans="1:7" x14ac:dyDescent="0.2">
      <c r="A35" s="40" t="str">
        <f>IF(D30="n/a","African-American - Job Category empty",IF(D30="--","African-American N/A for flip Flop Rule",IF(D30="Pass","African-American - Inconclusive; sample too small","African-American - Potential Underutilization")))</f>
        <v>African-American N/A for flip Flop Rule</v>
      </c>
      <c r="B35" s="28"/>
      <c r="F35" s="30"/>
    </row>
    <row r="36" spans="1:7" ht="15.75" thickBot="1" x14ac:dyDescent="0.25">
      <c r="A36" s="41" t="str">
        <f>IF(E30="n/a","Hispanic - Job Category empty",IF(E30="--","Hispanic - N/A for Flip Flop Rule",IF(E30 ="Pass","Hispanic - Inconclusive; sample too small","Hispanic - Potential Underutilization")))</f>
        <v>Hispanic - N/A for Flip Flop Rule</v>
      </c>
      <c r="F36" s="30" t="s">
        <v>96</v>
      </c>
    </row>
    <row r="37" spans="1:7" x14ac:dyDescent="0.2">
      <c r="A37" s="64" t="s">
        <v>39</v>
      </c>
      <c r="F37" s="30"/>
    </row>
    <row r="38" spans="1:7" x14ac:dyDescent="0.2">
      <c r="A38" s="32" t="s">
        <v>65</v>
      </c>
      <c r="F38" s="30"/>
    </row>
    <row r="39" spans="1:7" x14ac:dyDescent="0.2">
      <c r="B39" s="24"/>
      <c r="C39" s="22"/>
      <c r="D39" s="30"/>
      <c r="E39" s="30"/>
      <c r="F39" s="30"/>
    </row>
  </sheetData>
  <hyperlinks>
    <hyperlink ref="A37" location="'Table of Contents'!A1" display="Table of Contents" xr:uid="{00000000-0004-0000-0700-000000000000}"/>
    <hyperlink ref="A4" location="Title_Step1_8..F14" display="Step 1.  Percent Calculations" xr:uid="{00000000-0004-0000-0700-000001000000}"/>
    <hyperlink ref="A5" location="Title_Step2_8..F18" display="Step 2.  4/5th (80%) Rule " xr:uid="{00000000-0004-0000-0700-000002000000}"/>
    <hyperlink ref="A7" location="Title_Step4_8..F30" display="Step 4.  Flip Flop Rule " xr:uid="{00000000-0004-0000-0700-000003000000}"/>
    <hyperlink ref="A8" location="ColumnTitle_Step5_8..A36" display="Step 5.  Preliminary Results based on Flip Flop Rule " xr:uid="{00000000-0004-0000-0700-000004000000}"/>
    <hyperlink ref="A6" location="ColumnTitle_Step3_8..A24" display="Step 3.  Preliminary Results based on 4/5th Rule" xr:uid="{00000000-0004-0000-0700-000005000000}"/>
  </hyperlinks>
  <pageMargins left="0.25" right="0.25" top="0.75" bottom="0.75" header="0.3" footer="0.3"/>
  <pageSetup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8"/>
  <sheetViews>
    <sheetView topLeftCell="A7" zoomScaleNormal="100" workbookViewId="0">
      <selection activeCell="F18" sqref="F18"/>
    </sheetView>
  </sheetViews>
  <sheetFormatPr defaultColWidth="0" defaultRowHeight="15" x14ac:dyDescent="0.2"/>
  <cols>
    <col min="1" max="1" width="91.7109375" style="2" customWidth="1"/>
    <col min="2" max="2" width="17.5703125" style="2" customWidth="1"/>
    <col min="3" max="3" width="12.140625" style="2" customWidth="1"/>
    <col min="4" max="4" width="14.42578125" style="2" customWidth="1"/>
    <col min="5" max="5" width="13" style="2" customWidth="1"/>
    <col min="6" max="6" width="15.28515625" style="2" customWidth="1"/>
    <col min="7" max="7" width="9.140625" style="2" customWidth="1"/>
    <col min="8" max="16384" width="9.140625" style="2" hidden="1"/>
  </cols>
  <sheetData>
    <row r="1" spans="1:6" x14ac:dyDescent="0.2">
      <c r="A1" s="1" t="s">
        <v>103</v>
      </c>
    </row>
    <row r="2" spans="1:6" ht="46.5" customHeight="1" x14ac:dyDescent="0.2">
      <c r="A2" s="96" t="s">
        <v>77</v>
      </c>
      <c r="B2" s="4"/>
      <c r="C2" s="4"/>
      <c r="D2" s="4"/>
      <c r="E2" s="4"/>
      <c r="F2" s="4"/>
    </row>
    <row r="3" spans="1:6" x14ac:dyDescent="0.2">
      <c r="A3" s="1" t="s">
        <v>78</v>
      </c>
    </row>
    <row r="4" spans="1:6" x14ac:dyDescent="0.2">
      <c r="A4" s="112" t="s">
        <v>79</v>
      </c>
    </row>
    <row r="5" spans="1:6" x14ac:dyDescent="0.2">
      <c r="A5" s="112" t="s">
        <v>80</v>
      </c>
    </row>
    <row r="6" spans="1:6" x14ac:dyDescent="0.2">
      <c r="A6" s="112" t="s">
        <v>81</v>
      </c>
    </row>
    <row r="7" spans="1:6" x14ac:dyDescent="0.2">
      <c r="A7" s="112" t="s">
        <v>82</v>
      </c>
    </row>
    <row r="8" spans="1:6" x14ac:dyDescent="0.2">
      <c r="A8" s="112" t="s">
        <v>83</v>
      </c>
    </row>
    <row r="9" spans="1:6" ht="15.75" thickBot="1" x14ac:dyDescent="0.25">
      <c r="A9" s="5"/>
    </row>
    <row r="10" spans="1:6" ht="31.5" customHeight="1" x14ac:dyDescent="0.2">
      <c r="A10" s="109" t="s">
        <v>79</v>
      </c>
      <c r="B10" s="6" t="s">
        <v>85</v>
      </c>
      <c r="C10" s="6" t="s">
        <v>45</v>
      </c>
      <c r="D10" s="6" t="s">
        <v>47</v>
      </c>
      <c r="E10" s="6" t="s">
        <v>48</v>
      </c>
      <c r="F10" s="7" t="s">
        <v>86</v>
      </c>
    </row>
    <row r="11" spans="1:6" x14ac:dyDescent="0.2">
      <c r="A11" s="34" t="s">
        <v>87</v>
      </c>
      <c r="B11" s="9">
        <f>'Data Inputs'!G9</f>
        <v>67</v>
      </c>
      <c r="C11" s="9">
        <f>IF($B$11=0, "n/a", 'Data Inputs'!C9)</f>
        <v>14</v>
      </c>
      <c r="D11" s="9">
        <f>IF($B$11=0, "n/a", 'Data Inputs'!E9)</f>
        <v>0</v>
      </c>
      <c r="E11" s="9">
        <f>IF($B$11=0, "n/a", 'Data Inputs'!F9)</f>
        <v>33</v>
      </c>
      <c r="F11" s="38">
        <f>IF($B$11=0, "n/a", SUM(D11:E11))</f>
        <v>33</v>
      </c>
    </row>
    <row r="12" spans="1:6" x14ac:dyDescent="0.2">
      <c r="A12" s="34" t="s">
        <v>88</v>
      </c>
      <c r="B12" s="10" t="s">
        <v>89</v>
      </c>
      <c r="C12" s="11">
        <f>IF($B$11=0,"n/a",(C11/$B$11)*100)</f>
        <v>20.8955223880597</v>
      </c>
      <c r="D12" s="11">
        <f t="shared" ref="D12:F12" si="0">IF($B$11=0,"n/a",(D11/$B$11)*100)</f>
        <v>0</v>
      </c>
      <c r="E12" s="11">
        <f t="shared" si="0"/>
        <v>49.253731343283583</v>
      </c>
      <c r="F12" s="35">
        <f t="shared" si="0"/>
        <v>49.253731343283583</v>
      </c>
    </row>
    <row r="13" spans="1:6" ht="18.75" customHeight="1" x14ac:dyDescent="0.2">
      <c r="A13" s="39" t="s">
        <v>60</v>
      </c>
      <c r="B13" s="13" t="s">
        <v>89</v>
      </c>
      <c r="C13" s="14">
        <f>'Data Inputs'!C21</f>
        <v>49.819903262323763</v>
      </c>
      <c r="D13" s="14">
        <f>'Data Inputs'!E21</f>
        <v>37.565092106617271</v>
      </c>
      <c r="E13" s="14">
        <f>'Data Inputs'!F21</f>
        <v>25.22589276525677</v>
      </c>
      <c r="F13" s="15">
        <f>SUM(D13:E21)</f>
        <v>106.81345170185327</v>
      </c>
    </row>
    <row r="14" spans="1:6" ht="15.75" thickBot="1" x14ac:dyDescent="0.25">
      <c r="A14" s="16" t="s">
        <v>90</v>
      </c>
      <c r="B14" s="17" t="s">
        <v>89</v>
      </c>
      <c r="C14" s="18">
        <f>IF($B$11=0, "n/a", (C13*$B$11)/100)</f>
        <v>33.379335185756922</v>
      </c>
      <c r="D14" s="18">
        <f t="shared" ref="D14:F14" si="1">IF($B$11=0, "n/a", (D13*$B$11)/100)</f>
        <v>25.168611711433574</v>
      </c>
      <c r="E14" s="18">
        <f t="shared" si="1"/>
        <v>16.901348152722036</v>
      </c>
      <c r="F14" s="37">
        <f t="shared" si="1"/>
        <v>71.56501264024169</v>
      </c>
    </row>
    <row r="15" spans="1:6" ht="15.75" thickBot="1" x14ac:dyDescent="0.25">
      <c r="A15" s="20"/>
      <c r="B15" s="21"/>
      <c r="C15" s="22"/>
      <c r="D15" s="22"/>
      <c r="E15" s="22"/>
      <c r="F15" s="22"/>
    </row>
    <row r="16" spans="1:6" ht="34.5" customHeight="1" x14ac:dyDescent="0.2">
      <c r="A16" s="108" t="s">
        <v>80</v>
      </c>
      <c r="B16" s="6" t="s">
        <v>85</v>
      </c>
      <c r="C16" s="6" t="s">
        <v>45</v>
      </c>
      <c r="D16" s="6" t="s">
        <v>47</v>
      </c>
      <c r="E16" s="6" t="s">
        <v>48</v>
      </c>
      <c r="F16" s="7" t="s">
        <v>86</v>
      </c>
    </row>
    <row r="17" spans="1:6" x14ac:dyDescent="0.2">
      <c r="A17" s="34" t="s">
        <v>92</v>
      </c>
      <c r="B17" s="10" t="s">
        <v>89</v>
      </c>
      <c r="C17" s="92">
        <f>IF($B$11=0, "n/a", (C12/C13))</f>
        <v>0.41942117546948171</v>
      </c>
      <c r="D17" s="92">
        <f t="shared" ref="D17:F17" si="2">IF($B$11=0, "n/a", (D12/D13))</f>
        <v>0</v>
      </c>
      <c r="E17" s="92">
        <f t="shared" si="2"/>
        <v>1.9525069658236232</v>
      </c>
      <c r="F17" s="93">
        <f t="shared" si="2"/>
        <v>0.46111918076353114</v>
      </c>
    </row>
    <row r="18" spans="1:6" ht="15.75" thickBot="1" x14ac:dyDescent="0.25">
      <c r="A18" s="16" t="s">
        <v>93</v>
      </c>
      <c r="B18" s="23" t="s">
        <v>89</v>
      </c>
      <c r="C18" s="18" t="str">
        <f>IF(C17="n/a","n/a",IF(C17&gt;=0.8,"Pass","Fail"))</f>
        <v>Fail</v>
      </c>
      <c r="D18" s="18" t="str">
        <f t="shared" ref="D18:F18" si="3">IF(D17="n/a","n/a",IF(D17&gt;=0.8,"Pass","Fail"))</f>
        <v>Fail</v>
      </c>
      <c r="E18" s="18" t="str">
        <f t="shared" si="3"/>
        <v>Pass</v>
      </c>
      <c r="F18" s="18" t="str">
        <f t="shared" si="3"/>
        <v>Fail</v>
      </c>
    </row>
    <row r="19" spans="1:6" x14ac:dyDescent="0.2">
      <c r="A19" s="2" t="s">
        <v>94</v>
      </c>
      <c r="B19" s="24"/>
      <c r="C19" s="22"/>
      <c r="D19" s="22"/>
      <c r="E19" s="22"/>
      <c r="F19" s="22"/>
    </row>
    <row r="20" spans="1:6" ht="15.75" thickBot="1" x14ac:dyDescent="0.25">
      <c r="A20" s="20"/>
      <c r="B20" s="25"/>
      <c r="C20" s="22"/>
      <c r="D20" s="22"/>
      <c r="E20" s="22"/>
      <c r="F20" s="22"/>
    </row>
    <row r="21" spans="1:6" x14ac:dyDescent="0.2">
      <c r="A21" s="110" t="s">
        <v>95</v>
      </c>
      <c r="C21" s="22"/>
      <c r="D21" s="22"/>
      <c r="E21" s="26" t="s">
        <v>96</v>
      </c>
      <c r="F21" s="26" t="s">
        <v>96</v>
      </c>
    </row>
    <row r="22" spans="1:6" x14ac:dyDescent="0.2">
      <c r="A22" s="40" t="str">
        <f>IF(C18="n/a", "Female-Job Category empty ",IF(C18 = "No","Female - Pass 4/5ths Rule","Female - Fail 4/5ths Rule"))</f>
        <v>Female - Fail 4/5ths Rule</v>
      </c>
      <c r="E22" s="26"/>
      <c r="F22" s="26" t="s">
        <v>96</v>
      </c>
    </row>
    <row r="23" spans="1:6" x14ac:dyDescent="0.2">
      <c r="A23" s="40" t="str">
        <f>IF(D18="n/a", "African-american-Job Category empty ",IF(D18 = "No","African-American - Pass 4/5ths Rule","African-American- Fail 4/5ths Rule"))</f>
        <v>African-American- Fail 4/5ths Rule</v>
      </c>
      <c r="E23" s="26"/>
      <c r="F23" s="26"/>
    </row>
    <row r="24" spans="1:6" ht="15.75" thickBot="1" x14ac:dyDescent="0.25">
      <c r="A24" s="41" t="str">
        <f>IF(E18="n/a", "Hispanic-Job Category empty ",IF(E18 = "No","Hispanic - Pass 4/5ths Rule","Hispanic - Fail 4/5ths Rule"))</f>
        <v>Hispanic - Fail 4/5ths Rule</v>
      </c>
      <c r="E24" s="26" t="s">
        <v>96</v>
      </c>
      <c r="F24" s="26" t="s">
        <v>96</v>
      </c>
    </row>
    <row r="25" spans="1:6" ht="15.75" thickBot="1" x14ac:dyDescent="0.25">
      <c r="A25" s="27"/>
      <c r="B25" s="28"/>
      <c r="E25" s="26"/>
      <c r="F25" s="26"/>
    </row>
    <row r="26" spans="1:6" ht="32.25" customHeight="1" x14ac:dyDescent="0.2">
      <c r="A26" s="108" t="s">
        <v>82</v>
      </c>
      <c r="B26" s="6" t="s">
        <v>85</v>
      </c>
      <c r="C26" s="6" t="s">
        <v>45</v>
      </c>
      <c r="D26" s="6" t="s">
        <v>47</v>
      </c>
      <c r="E26" s="6" t="s">
        <v>48</v>
      </c>
      <c r="F26" s="7" t="s">
        <v>86</v>
      </c>
    </row>
    <row r="27" spans="1:6" x14ac:dyDescent="0.2">
      <c r="A27" s="34" t="s">
        <v>97</v>
      </c>
      <c r="B27" s="13" t="s">
        <v>89</v>
      </c>
      <c r="C27" s="9" t="str">
        <f>IF(C18="n/a", "n/a", IF(C18 = "Yes",C11+1,"--"))</f>
        <v>--</v>
      </c>
      <c r="D27" s="9" t="str">
        <f t="shared" ref="D27:F27" si="4">IF(D18="n/a", "n/a", IF(D18 = "Yes",D11+1,"--"))</f>
        <v>--</v>
      </c>
      <c r="E27" s="9" t="str">
        <f t="shared" si="4"/>
        <v>--</v>
      </c>
      <c r="F27" s="38" t="str">
        <f t="shared" si="4"/>
        <v>--</v>
      </c>
    </row>
    <row r="28" spans="1:6" x14ac:dyDescent="0.2">
      <c r="A28" s="34" t="s">
        <v>98</v>
      </c>
      <c r="B28" s="13" t="s">
        <v>89</v>
      </c>
      <c r="C28" s="14" t="str">
        <f>IF(C27="n/a","n/a",IF(C27="--","--",(C27/$B$11)*100))</f>
        <v>--</v>
      </c>
      <c r="D28" s="14" t="str">
        <f t="shared" ref="D28:F28" si="5">IF(D27="n/a","n/a",IF(D27="--","--",(D27/$B$11)*100))</f>
        <v>--</v>
      </c>
      <c r="E28" s="14" t="str">
        <f t="shared" si="5"/>
        <v>--</v>
      </c>
      <c r="F28" s="15" t="str">
        <f t="shared" si="5"/>
        <v>--</v>
      </c>
    </row>
    <row r="29" spans="1:6" x14ac:dyDescent="0.2">
      <c r="A29" s="34" t="s">
        <v>99</v>
      </c>
      <c r="B29" s="13" t="s">
        <v>89</v>
      </c>
      <c r="C29" s="92" t="str">
        <f>IF(C28="n/a","n/a",IF(C28="--","--",C28/C13))</f>
        <v>--</v>
      </c>
      <c r="D29" s="92" t="str">
        <f t="shared" ref="D29:F29" si="6">IF(D28="n/a","n/a",IF(D28="--","--",D28/D13))</f>
        <v>--</v>
      </c>
      <c r="E29" s="92" t="str">
        <f t="shared" si="6"/>
        <v>--</v>
      </c>
      <c r="F29" s="93" t="str">
        <f t="shared" si="6"/>
        <v>--</v>
      </c>
    </row>
    <row r="30" spans="1:6" ht="15.75" thickBot="1" x14ac:dyDescent="0.25">
      <c r="A30" s="16" t="s">
        <v>100</v>
      </c>
      <c r="B30" s="23" t="s">
        <v>89</v>
      </c>
      <c r="C30" s="18" t="str">
        <f>IF(C29="n/a","n/a",IF(C29 = "--","--", IF(C29&gt;= 0.8, "Pass","Fail")))</f>
        <v>--</v>
      </c>
      <c r="D30" s="18" t="str">
        <f t="shared" ref="D30:F30" si="7">IF(D29="n/a","n/a",IF(D29 = "--","--", IF(D29&gt;= 0.8, "Pass","Fail")))</f>
        <v>--</v>
      </c>
      <c r="E30" s="18" t="str">
        <f t="shared" si="7"/>
        <v>--</v>
      </c>
      <c r="F30" s="37" t="str">
        <f t="shared" si="7"/>
        <v>--</v>
      </c>
    </row>
    <row r="31" spans="1:6" x14ac:dyDescent="0.2">
      <c r="A31" s="2" t="s">
        <v>101</v>
      </c>
      <c r="B31" s="24"/>
      <c r="C31" s="22"/>
      <c r="D31" s="22"/>
      <c r="E31" s="22"/>
      <c r="F31" s="22"/>
    </row>
    <row r="32" spans="1:6" ht="15.75" thickBot="1" x14ac:dyDescent="0.25">
      <c r="A32" s="20"/>
      <c r="B32" s="25"/>
      <c r="C32" s="22"/>
      <c r="D32" s="22"/>
      <c r="E32" s="22"/>
      <c r="F32" s="22"/>
    </row>
    <row r="33" spans="1:6" x14ac:dyDescent="0.2">
      <c r="A33" s="111" t="s">
        <v>102</v>
      </c>
      <c r="B33" s="28"/>
      <c r="C33" s="22"/>
      <c r="D33" s="22"/>
      <c r="E33" s="22"/>
      <c r="F33" s="29" t="s">
        <v>96</v>
      </c>
    </row>
    <row r="34" spans="1:6" x14ac:dyDescent="0.2">
      <c r="A34" s="40" t="str">
        <f>IF(C30="n/a","Female - Job Category empty",IF(C30="--","Female N/A for Flip Flop Rule",IF(C30="Pass","Female - Inconclusive; sample too small","Female - Potential Underutilization")))</f>
        <v>Female N/A for Flip Flop Rule</v>
      </c>
      <c r="F34" s="30" t="s">
        <v>96</v>
      </c>
    </row>
    <row r="35" spans="1:6" x14ac:dyDescent="0.2">
      <c r="A35" s="40" t="str">
        <f>IF(D30="n/a","African-American - Job Category empty",IF(D30="--","African-American N/A for flip Flop Rule",IF(D30="Pass","African-American - Inconclusive; sample too small","African-American - Potential Underutilization")))</f>
        <v>African-American N/A for flip Flop Rule</v>
      </c>
      <c r="B35" s="28"/>
      <c r="F35" s="30"/>
    </row>
    <row r="36" spans="1:6" ht="15.75" thickBot="1" x14ac:dyDescent="0.25">
      <c r="A36" s="41" t="str">
        <f>IF(E30="n/a","Hispanic - Job Category empty",IF(E30="--","Hispanic - N/A for Flip Flop Rule",IF(E30 ="Pass","Hispanic - Inconclusive; sample too small","Hispanic - Potential Underutilization")))</f>
        <v>Hispanic - N/A for Flip Flop Rule</v>
      </c>
      <c r="F36" s="30" t="s">
        <v>96</v>
      </c>
    </row>
    <row r="37" spans="1:6" x14ac:dyDescent="0.2">
      <c r="A37" s="64" t="s">
        <v>39</v>
      </c>
      <c r="F37" s="30"/>
    </row>
    <row r="38" spans="1:6" x14ac:dyDescent="0.2">
      <c r="A38" s="32" t="s">
        <v>65</v>
      </c>
      <c r="F38" s="30"/>
    </row>
  </sheetData>
  <hyperlinks>
    <hyperlink ref="A37" location="'Table of Contents'!A1" display="Table of Contents" xr:uid="{00000000-0004-0000-0800-000000000000}"/>
    <hyperlink ref="A4" location="Title_Step1_9..F14" display="Step 1.  Percent Calculations" xr:uid="{00000000-0004-0000-0800-000001000000}"/>
    <hyperlink ref="A5" location="Title_Step2_9..F18" display="Step 2.  4/5th (80%) Rule " xr:uid="{00000000-0004-0000-0800-000002000000}"/>
    <hyperlink ref="A6" location="ColumnTitle_Step3_9..A24" display="Step 3.  Preliminary Results based on 4/5th Rule" xr:uid="{00000000-0004-0000-0800-000003000000}"/>
    <hyperlink ref="A8" location="ColumnTitle_Step5_9..A36" display="Step 5.  Preliminary Results based on Flip Flop Rule " xr:uid="{00000000-0004-0000-0800-000004000000}"/>
    <hyperlink ref="A7" location="Title_Step4_9..F30" display="Step 4.  Flip Flop Rule " xr:uid="{00000000-0004-0000-0800-000005000000}"/>
  </hyperlinks>
  <pageMargins left="0.25" right="0.25" top="0.75" bottom="0.75" header="0.3" footer="0.3"/>
  <pageSetup scale="7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5DB9748381724FB6A206D18E5248CD" ma:contentTypeVersion="5" ma:contentTypeDescription="Create a new document." ma:contentTypeScope="" ma:versionID="d12b060fab6860be122e789434d6d7ab">
  <xsd:schema xmlns:xsd="http://www.w3.org/2001/XMLSchema" xmlns:xs="http://www.w3.org/2001/XMLSchema" xmlns:p="http://schemas.microsoft.com/office/2006/metadata/properties" xmlns:ns2="8e9c871f-0096-4b7f-9a90-d8eaaa05ec79" xmlns:ns3="e19e7f7e-6840-474b-867c-3c9aab98b437" targetNamespace="http://schemas.microsoft.com/office/2006/metadata/properties" ma:root="true" ma:fieldsID="a6eae4bfa897b39a6fe9b35715355350" ns2:_="" ns3:_="">
    <xsd:import namespace="8e9c871f-0096-4b7f-9a90-d8eaaa05ec79"/>
    <xsd:import namespace="e19e7f7e-6840-474b-867c-3c9aab98b43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9c871f-0096-4b7f-9a90-d8eaaa05e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9e7f7e-6840-474b-867c-3c9aab98b43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96B25C-45DF-469B-AF20-E5B240F931EF}">
  <ds:schemaRefs>
    <ds:schemaRef ds:uri="http://schemas.microsoft.com/sharepoint/v3/contenttype/forms"/>
  </ds:schemaRefs>
</ds:datastoreItem>
</file>

<file path=customXml/itemProps2.xml><?xml version="1.0" encoding="utf-8"?>
<ds:datastoreItem xmlns:ds="http://schemas.openxmlformats.org/officeDocument/2006/customXml" ds:itemID="{4CE3B46B-A9BE-4300-95F5-FD2F496B8E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9c871f-0096-4b7f-9a90-d8eaaa05ec79"/>
    <ds:schemaRef ds:uri="e19e7f7e-6840-474b-867c-3c9aab98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02025C-16AE-4A73-A827-0E3B548B469A}">
  <ds:schemaRefs>
    <ds:schemaRef ds:uri="http://purl.org/dc/elements/1.1/"/>
    <ds:schemaRef ds:uri="8e9c871f-0096-4b7f-9a90-d8eaaa05ec79"/>
    <ds:schemaRef ds:uri="http://schemas.microsoft.com/office/2006/documentManagement/types"/>
    <ds:schemaRef ds:uri="http://purl.org/dc/dcmitype/"/>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e19e7f7e-6840-474b-867c-3c9aab98b4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63</vt:i4>
      </vt:variant>
    </vt:vector>
  </HeadingPairs>
  <TitlesOfParts>
    <vt:vector size="74" baseType="lpstr">
      <vt:lpstr>Table of Contents</vt:lpstr>
      <vt:lpstr>Instructions</vt:lpstr>
      <vt:lpstr>Data Inputs</vt:lpstr>
      <vt:lpstr>Final Results</vt:lpstr>
      <vt:lpstr>Officials Admin Calculations</vt:lpstr>
      <vt:lpstr>Admin Support Calculations</vt:lpstr>
      <vt:lpstr>Service Maint Calculations</vt:lpstr>
      <vt:lpstr>Professional Calculations</vt:lpstr>
      <vt:lpstr>Protective Service Calculations</vt:lpstr>
      <vt:lpstr>Technical Calculations</vt:lpstr>
      <vt:lpstr>Skilled Craft Calculations</vt:lpstr>
      <vt:lpstr>Administrative_TAB6</vt:lpstr>
      <vt:lpstr>ColumnTitle_Instructions_2..A41</vt:lpstr>
      <vt:lpstr>ColumnTitle_Step3_10..A24</vt:lpstr>
      <vt:lpstr>ColumnTitle_Step3_11..A24</vt:lpstr>
      <vt:lpstr>ColumnTitle_Step3_5..A24</vt:lpstr>
      <vt:lpstr>ColumnTitle_Step3_6..A24</vt:lpstr>
      <vt:lpstr>ColumnTitle_Step3_7..A24</vt:lpstr>
      <vt:lpstr>ColumnTitle_Step3_8..A24</vt:lpstr>
      <vt:lpstr>ColumnTitle_Step3_9..A24</vt:lpstr>
      <vt:lpstr>ColumnTitle_Step5_10..A36</vt:lpstr>
      <vt:lpstr>ColumnTitle_Step5_11..A36</vt:lpstr>
      <vt:lpstr>ColumnTitle_Step5_5..A36</vt:lpstr>
      <vt:lpstr>ColumnTitle_Step5_6..A36</vt:lpstr>
      <vt:lpstr>ColumnTitle_Step5_7..A36</vt:lpstr>
      <vt:lpstr>ColumnTitle_Step5_8..A36</vt:lpstr>
      <vt:lpstr>ColumnTitle_Step5_9..A36</vt:lpstr>
      <vt:lpstr>Data_Input</vt:lpstr>
      <vt:lpstr>Final_Results</vt:lpstr>
      <vt:lpstr>Job_Category_Administrative_Support</vt:lpstr>
      <vt:lpstr>Job_Category_Officials_Admin</vt:lpstr>
      <vt:lpstr>Job_Category_Professional</vt:lpstr>
      <vt:lpstr>Job_category_Protective_Services</vt:lpstr>
      <vt:lpstr>Job_Category_Service_Maintenance</vt:lpstr>
      <vt:lpstr>Job_Category_Skilled_Craft</vt:lpstr>
      <vt:lpstr>Job_Category_Technical</vt:lpstr>
      <vt:lpstr>Officials_Administrative_TAB5</vt:lpstr>
      <vt:lpstr>'Admin Support Calculations'!Print_Area</vt:lpstr>
      <vt:lpstr>'Data Inputs'!Print_Area</vt:lpstr>
      <vt:lpstr>'Final Results'!Print_Area</vt:lpstr>
      <vt:lpstr>Instructions!Print_Area</vt:lpstr>
      <vt:lpstr>'Officials Admin Calculations'!Print_Area</vt:lpstr>
      <vt:lpstr>'Professional Calculations'!Print_Area</vt:lpstr>
      <vt:lpstr>'Protective Service Calculations'!Print_Area</vt:lpstr>
      <vt:lpstr>'Service Maint Calculations'!Print_Area</vt:lpstr>
      <vt:lpstr>'Skilled Craft Calculations'!Print_Area</vt:lpstr>
      <vt:lpstr>'Table of Contents'!Print_Area</vt:lpstr>
      <vt:lpstr>'Technical Calculations'!Print_Area</vt:lpstr>
      <vt:lpstr>Service_Maintenance</vt:lpstr>
      <vt:lpstr>Skilled_Craft_TAB10</vt:lpstr>
      <vt:lpstr>Table_of_contents</vt:lpstr>
      <vt:lpstr>Title_Job_3..G13</vt:lpstr>
      <vt:lpstr>Title_Step1_10..F14</vt:lpstr>
      <vt:lpstr>Title_Step1_11..F14</vt:lpstr>
      <vt:lpstr>Title_Step1_5..F14</vt:lpstr>
      <vt:lpstr>Title_Step1_6..F14</vt:lpstr>
      <vt:lpstr>Title_Step1_7..F14</vt:lpstr>
      <vt:lpstr>Title_Step1_8..F14</vt:lpstr>
      <vt:lpstr>Title_Step1_9..F14</vt:lpstr>
      <vt:lpstr>Title_Step2_10..F18</vt:lpstr>
      <vt:lpstr>Title_Step2_11..F18</vt:lpstr>
      <vt:lpstr>Title_Step2_5..F18</vt:lpstr>
      <vt:lpstr>Title_Step2_6..F18</vt:lpstr>
      <vt:lpstr>Title_Step2_7..F18</vt:lpstr>
      <vt:lpstr>Title_Step2_8..F18</vt:lpstr>
      <vt:lpstr>Title_Step2_9..F18</vt:lpstr>
      <vt:lpstr>Title_Step4_10..F30</vt:lpstr>
      <vt:lpstr>Title_Step4_11..F30</vt:lpstr>
      <vt:lpstr>Title_Step4_5..F30</vt:lpstr>
      <vt:lpstr>Title_Step4_6..F30</vt:lpstr>
      <vt:lpstr>Title_Step4_7..F30</vt:lpstr>
      <vt:lpstr>Title_Step4_8..F30</vt:lpstr>
      <vt:lpstr>Title_Step4_9..F30</vt:lpstr>
      <vt:lpstr>Title_Workforce_3..F23</vt:lpstr>
    </vt:vector>
  </TitlesOfParts>
  <Manager/>
  <Company>Texas Workforce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Underutilization for Small Agencies,  CRD</dc:title>
  <dc:subject/>
  <dc:creator>Texas Workforce Commission</dc:creator>
  <cp:keywords/>
  <dc:description/>
  <cp:lastModifiedBy>Kristina Chavez</cp:lastModifiedBy>
  <cp:revision/>
  <dcterms:created xsi:type="dcterms:W3CDTF">2016-09-19T15:33:03Z</dcterms:created>
  <dcterms:modified xsi:type="dcterms:W3CDTF">2024-01-10T15:21:19Z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0x010100F15DB9748381724FB6A206D18E5248CD</vt:lpwstr>
  </property>
  <property fmtid="{D5CDD505-2E9C-101B-9397-08002B2CF9AE}" pid="3" name="MediaServiceImageTags">
    <vt:lpwstr/>
  </property>
</Properties>
</file>